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Ex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heffr-my.sharepoint.com/personal/amessaoudi_ghef_fr/Documents/Memoire DIU Medecine foetale/data/"/>
    </mc:Choice>
  </mc:AlternateContent>
  <xr:revisionPtr revIDLastSave="728" documentId="13_ncr:1_{74D8B762-0D1A-4746-B77D-127CCA6FBEBC}" xr6:coauthVersionLast="47" xr6:coauthVersionMax="47" xr10:uidLastSave="{95AF9F1D-EAAB-4227-8E06-2F24E54762BA}"/>
  <bookViews>
    <workbookView xWindow="-120" yWindow="-120" windowWidth="29040" windowHeight="15720" tabRatio="702" activeTab="2" xr2:uid="{00000000-000D-0000-FFFF-FFFF00000000}"/>
  </bookViews>
  <sheets>
    <sheet name="Proba" sheetId="6" r:id="rId1"/>
    <sheet name="data_brutes" sheetId="1" r:id="rId2"/>
    <sheet name="data_propres" sheetId="7" r:id="rId3"/>
    <sheet name="Config" sheetId="3" r:id="rId4"/>
    <sheet name="AFDM_indiv" sheetId="9" r:id="rId5"/>
    <sheet name="AFDM_variables" sheetId="11" r:id="rId6"/>
    <sheet name="AFDM_Tanagra" sheetId="10" r:id="rId7"/>
    <sheet name="Analyse1" sheetId="2" r:id="rId8"/>
    <sheet name="Analyse2" sheetId="4" r:id="rId9"/>
    <sheet name="ANOVA" sheetId="5" r:id="rId10"/>
  </sheets>
  <definedNames>
    <definedName name="_xlnm._FilterDatabase" localSheetId="9" hidden="1">ANOVA!$A$1:$B$1</definedName>
    <definedName name="_xlnm._FilterDatabase" localSheetId="1" hidden="1">data_brutes!$A$1:$P$54</definedName>
    <definedName name="_xlnm._FilterDatabase" localSheetId="2" hidden="1">data_propres!$A$1:$N$54</definedName>
    <definedName name="_xlchart.v1.0" hidden="1">data_brutes!$D$2:$D$54</definedName>
    <definedName name="_xlchart.v1.1" hidden="1">Analyse2!$C$1</definedName>
    <definedName name="_xlchart.v1.10" hidden="1">Analyse2!$F$4:$F$26</definedName>
    <definedName name="_xlchart.v1.2" hidden="1">Analyse2!$C$4:$C$33</definedName>
    <definedName name="_xlchart.v1.3" hidden="1">Analyse2!$F$1</definedName>
    <definedName name="_xlchart.v1.4" hidden="1">Analyse2!$F$4:$F$26</definedName>
    <definedName name="_xlchart.v1.5" hidden="1">Analyse2!$F$1</definedName>
    <definedName name="_xlchart.v1.6" hidden="1">Analyse2!$F$4:$F$26</definedName>
    <definedName name="_xlchart.v1.7" hidden="1">Analyse2!$C$1</definedName>
    <definedName name="_xlchart.v1.8" hidden="1">Analyse2!$C$4:$C$33</definedName>
    <definedName name="_xlchart.v1.9" hidden="1">Analyse2!$F$1</definedName>
    <definedName name="lstCaryotype">tblCaryotype[code_caryotype]</definedName>
    <definedName name="Parameters" localSheetId="6">AFDM_Tanagra!$A$2</definedName>
    <definedName name="solver_adj" localSheetId="0" hidden="1">Proba!$G$2:$G$3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Proba!$G$1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ummary" localSheetId="6">AFDM_Tanagra!$A$9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7" l="1"/>
  <c r="AD4" i="7"/>
  <c r="AE4" i="7"/>
  <c r="AF4" i="7"/>
  <c r="AC5" i="7"/>
  <c r="AD5" i="7"/>
  <c r="AE5" i="7"/>
  <c r="AF5" i="7"/>
  <c r="AC6" i="7"/>
  <c r="AD6" i="7"/>
  <c r="AE6" i="7"/>
  <c r="AF6" i="7"/>
  <c r="AC7" i="7"/>
  <c r="AD7" i="7"/>
  <c r="AE7" i="7"/>
  <c r="AF7" i="7"/>
  <c r="AC8" i="7"/>
  <c r="AD8" i="7"/>
  <c r="AE8" i="7"/>
  <c r="AF8" i="7"/>
  <c r="AC9" i="7"/>
  <c r="AD9" i="7"/>
  <c r="AE9" i="7"/>
  <c r="AF9" i="7"/>
  <c r="AB5" i="7"/>
  <c r="AB6" i="7"/>
  <c r="AB7" i="7"/>
  <c r="AB8" i="7"/>
  <c r="AB9" i="7"/>
  <c r="AB3" i="7"/>
  <c r="AB4" i="7"/>
  <c r="AF3" i="7"/>
  <c r="AE3" i="7"/>
  <c r="AD3" i="7"/>
  <c r="AC3" i="7"/>
  <c r="V4" i="7"/>
  <c r="U4" i="7"/>
  <c r="T4" i="7"/>
  <c r="S4" i="7"/>
  <c r="R4" i="7"/>
  <c r="V3" i="7"/>
  <c r="U3" i="7"/>
  <c r="T3" i="7"/>
  <c r="S3" i="7"/>
  <c r="R3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V8" i="7" l="1"/>
  <c r="R8" i="7"/>
  <c r="T9" i="7"/>
  <c r="V9" i="7"/>
  <c r="U9" i="7"/>
  <c r="S8" i="7"/>
  <c r="T8" i="7"/>
  <c r="R9" i="7"/>
  <c r="S9" i="7"/>
  <c r="U8" i="7"/>
  <c r="C54" i="6" l="1"/>
  <c r="D54" i="6" s="1"/>
  <c r="C53" i="6"/>
  <c r="D53" i="6" s="1"/>
  <c r="C52" i="6"/>
  <c r="D52" i="6" s="1"/>
  <c r="C51" i="6"/>
  <c r="D51" i="6" s="1"/>
  <c r="C50" i="6"/>
  <c r="D50" i="6" s="1"/>
  <c r="C49" i="6"/>
  <c r="D49" i="6" s="1"/>
  <c r="C48" i="6"/>
  <c r="D48" i="6" s="1"/>
  <c r="C47" i="6"/>
  <c r="D47" i="6" s="1"/>
  <c r="C46" i="6"/>
  <c r="D46" i="6" s="1"/>
  <c r="C45" i="6"/>
  <c r="D45" i="6" s="1"/>
  <c r="C44" i="6"/>
  <c r="D44" i="6" s="1"/>
  <c r="C43" i="6"/>
  <c r="D43" i="6" s="1"/>
  <c r="C42" i="6"/>
  <c r="D42" i="6" s="1"/>
  <c r="C41" i="6"/>
  <c r="D41" i="6" s="1"/>
  <c r="C40" i="6"/>
  <c r="D40" i="6" s="1"/>
  <c r="C39" i="6"/>
  <c r="D39" i="6" s="1"/>
  <c r="C38" i="6"/>
  <c r="D38" i="6" s="1"/>
  <c r="C37" i="6"/>
  <c r="D37" i="6" s="1"/>
  <c r="C36" i="6"/>
  <c r="D36" i="6" s="1"/>
  <c r="C35" i="6"/>
  <c r="D35" i="6" s="1"/>
  <c r="C34" i="6"/>
  <c r="D34" i="6" s="1"/>
  <c r="C33" i="6"/>
  <c r="D33" i="6" s="1"/>
  <c r="C32" i="6"/>
  <c r="D32" i="6" s="1"/>
  <c r="C31" i="6"/>
  <c r="D31" i="6" s="1"/>
  <c r="C30" i="6"/>
  <c r="D30" i="6" s="1"/>
  <c r="C29" i="6"/>
  <c r="D29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1" i="6"/>
  <c r="D21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3" i="6"/>
  <c r="D13" i="6" s="1"/>
  <c r="C12" i="6"/>
  <c r="D12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M5" i="6"/>
  <c r="C5" i="6"/>
  <c r="D5" i="6" s="1"/>
  <c r="C4" i="6"/>
  <c r="D4" i="6" s="1"/>
  <c r="C3" i="6"/>
  <c r="D3" i="6" s="1"/>
  <c r="C2" i="6"/>
  <c r="D2" i="6" s="1"/>
  <c r="G1" i="6" l="1"/>
  <c r="F2" i="4" l="1"/>
  <c r="C2" i="4"/>
  <c r="C14" i="2"/>
  <c r="I9" i="2" s="1"/>
  <c r="C7" i="2"/>
  <c r="C12" i="2"/>
  <c r="C11" i="2"/>
  <c r="C10" i="2"/>
  <c r="C6" i="2"/>
  <c r="C9" i="2"/>
  <c r="C8" i="2"/>
  <c r="C13" i="2"/>
  <c r="I8" i="2" s="1"/>
  <c r="C4" i="2"/>
  <c r="C5" i="2"/>
  <c r="C3" i="2"/>
  <c r="D14" i="1"/>
  <c r="F54" i="1"/>
  <c r="D54" i="1"/>
  <c r="F14" i="1"/>
  <c r="F4" i="1"/>
  <c r="N3" i="2"/>
  <c r="F32" i="1"/>
  <c r="F20" i="1"/>
  <c r="F41" i="1"/>
  <c r="F25" i="1"/>
  <c r="F34" i="1"/>
  <c r="F11" i="1"/>
  <c r="F29" i="1"/>
  <c r="F3" i="1"/>
  <c r="F38" i="1"/>
  <c r="F35" i="1"/>
  <c r="F39" i="1"/>
  <c r="F48" i="1"/>
  <c r="F52" i="1"/>
  <c r="F31" i="1"/>
  <c r="F27" i="1"/>
  <c r="F5" i="1"/>
  <c r="F37" i="1"/>
  <c r="F7" i="1"/>
  <c r="F18" i="1"/>
  <c r="F15" i="1"/>
  <c r="F24" i="1"/>
  <c r="F40" i="1"/>
  <c r="F9" i="1"/>
  <c r="F53" i="1"/>
  <c r="F49" i="1"/>
  <c r="F28" i="1"/>
  <c r="F46" i="1"/>
  <c r="F47" i="1"/>
  <c r="F26" i="1"/>
  <c r="F45" i="1"/>
  <c r="F6" i="1"/>
  <c r="F36" i="1"/>
  <c r="F13" i="1"/>
  <c r="F21" i="1"/>
  <c r="F22" i="1"/>
  <c r="F19" i="1"/>
  <c r="F8" i="1"/>
  <c r="F50" i="1"/>
  <c r="F17" i="1"/>
  <c r="F16" i="1"/>
  <c r="F23" i="1"/>
  <c r="F33" i="1"/>
  <c r="F30" i="1"/>
  <c r="F43" i="1"/>
  <c r="F10" i="1"/>
  <c r="F44" i="1"/>
  <c r="F12" i="1"/>
  <c r="F51" i="1"/>
  <c r="F42" i="1"/>
  <c r="F2" i="1"/>
  <c r="I6" i="2" l="1"/>
  <c r="D9" i="2"/>
  <c r="D7" i="2"/>
  <c r="D13" i="2"/>
  <c r="D14" i="2"/>
  <c r="D12" i="2"/>
  <c r="D11" i="2"/>
  <c r="D10" i="2"/>
  <c r="D6" i="2"/>
  <c r="D8" i="2"/>
  <c r="D3" i="2"/>
  <c r="D4" i="2"/>
  <c r="D5" i="2"/>
  <c r="I3" i="2"/>
  <c r="I5" i="2"/>
  <c r="I4" i="2"/>
  <c r="I7" i="2"/>
  <c r="J7" i="2" s="1"/>
  <c r="D42" i="1"/>
  <c r="D51" i="1"/>
  <c r="D12" i="1"/>
  <c r="D4" i="1"/>
  <c r="D44" i="1"/>
  <c r="D10" i="1"/>
  <c r="D43" i="1"/>
  <c r="D30" i="1"/>
  <c r="D33" i="1"/>
  <c r="D23" i="1"/>
  <c r="D16" i="1"/>
  <c r="D17" i="1"/>
  <c r="D50" i="1"/>
  <c r="D8" i="1"/>
  <c r="D19" i="1"/>
  <c r="D22" i="1"/>
  <c r="D21" i="1"/>
  <c r="D13" i="1"/>
  <c r="D36" i="1"/>
  <c r="D6" i="1"/>
  <c r="D45" i="1"/>
  <c r="D26" i="1"/>
  <c r="D47" i="1"/>
  <c r="D46" i="1"/>
  <c r="D28" i="1"/>
  <c r="D49" i="1"/>
  <c r="D53" i="1"/>
  <c r="D9" i="1"/>
  <c r="D40" i="1"/>
  <c r="D24" i="1"/>
  <c r="D15" i="1"/>
  <c r="D18" i="1"/>
  <c r="D7" i="1"/>
  <c r="D37" i="1"/>
  <c r="D5" i="1"/>
  <c r="D27" i="1"/>
  <c r="D31" i="1"/>
  <c r="D52" i="1"/>
  <c r="D48" i="1"/>
  <c r="D39" i="1"/>
  <c r="D35" i="1"/>
  <c r="D38" i="1"/>
  <c r="D3" i="1"/>
  <c r="D29" i="1"/>
  <c r="D11" i="1"/>
  <c r="D34" i="1"/>
  <c r="D25" i="1"/>
  <c r="D41" i="1"/>
  <c r="D20" i="1"/>
  <c r="D32" i="1"/>
  <c r="D2" i="1"/>
  <c r="J4" i="2" l="1"/>
  <c r="J5" i="2"/>
  <c r="J3" i="2"/>
  <c r="I10" i="2"/>
  <c r="J9" i="2"/>
  <c r="J6" i="2"/>
  <c r="J8" i="2"/>
  <c r="B20" i="2"/>
  <c r="B21" i="2" l="1"/>
  <c r="C20" i="2"/>
  <c r="B22" i="2" l="1"/>
  <c r="C21" i="2"/>
  <c r="B23" i="2" l="1"/>
  <c r="C22" i="2"/>
  <c r="B24" i="2" l="1"/>
  <c r="C23" i="2"/>
  <c r="B25" i="2" l="1"/>
  <c r="C24" i="2"/>
  <c r="B26" i="2" l="1"/>
  <c r="C25" i="2"/>
  <c r="B27" i="2" l="1"/>
  <c r="C26" i="2"/>
  <c r="B28" i="2" l="1"/>
  <c r="C27" i="2"/>
  <c r="B29" i="2" l="1"/>
  <c r="C28" i="2"/>
  <c r="B30" i="2" l="1"/>
  <c r="C29" i="2"/>
  <c r="B31" i="2" l="1"/>
  <c r="C30" i="2"/>
  <c r="B32" i="2" l="1"/>
  <c r="C31" i="2"/>
  <c r="B33" i="2" l="1"/>
  <c r="C32" i="2"/>
  <c r="B34" i="2" l="1"/>
  <c r="C33" i="2"/>
  <c r="B35" i="2" l="1"/>
  <c r="C34" i="2"/>
  <c r="B36" i="2" l="1"/>
  <c r="C35" i="2"/>
  <c r="B37" i="2" l="1"/>
  <c r="C36" i="2"/>
  <c r="B38" i="2" l="1"/>
  <c r="C37" i="2"/>
  <c r="B39" i="2" l="1"/>
  <c r="C38" i="2"/>
  <c r="B40" i="2" l="1"/>
  <c r="C39" i="2"/>
  <c r="B41" i="2" l="1"/>
  <c r="C40" i="2"/>
  <c r="B42" i="2" l="1"/>
  <c r="C41" i="2"/>
  <c r="B43" i="2" l="1"/>
  <c r="C42" i="2"/>
  <c r="B44" i="2" l="1"/>
  <c r="C43" i="2"/>
  <c r="B45" i="2" l="1"/>
  <c r="C44" i="2"/>
  <c r="B46" i="2" l="1"/>
  <c r="C46" i="2" s="1"/>
  <c r="C45" i="2"/>
</calcChain>
</file>

<file path=xl/sharedStrings.xml><?xml version="1.0" encoding="utf-8"?>
<sst xmlns="http://schemas.openxmlformats.org/spreadsheetml/2006/main" count="1342" uniqueCount="399">
  <si>
    <t xml:space="preserve"> NOM Prenom</t>
  </si>
  <si>
    <t>DDN</t>
  </si>
  <si>
    <t>Age</t>
  </si>
  <si>
    <t>parité</t>
  </si>
  <si>
    <t>atcds</t>
  </si>
  <si>
    <t>CN (mm)</t>
  </si>
  <si>
    <t>echo</t>
  </si>
  <si>
    <t>ACPA, Bobs, FISH</t>
  </si>
  <si>
    <t>caryotype</t>
  </si>
  <si>
    <t>alies morpho+echo cœur</t>
  </si>
  <si>
    <t>Accouchement</t>
  </si>
  <si>
    <t>Terme ACC</t>
  </si>
  <si>
    <t>IMG</t>
  </si>
  <si>
    <t>MFIU</t>
  </si>
  <si>
    <t>foetopath</t>
  </si>
  <si>
    <t>adras annaelle</t>
  </si>
  <si>
    <t>nx</t>
  </si>
  <si>
    <t>46,XY</t>
  </si>
  <si>
    <t>ACC_VB</t>
  </si>
  <si>
    <t>36+3</t>
  </si>
  <si>
    <t>ahrens eve</t>
  </si>
  <si>
    <t>47,XY,+21</t>
  </si>
  <si>
    <t>17+3</t>
  </si>
  <si>
    <t>amrous zouina</t>
  </si>
  <si>
    <t>monosomie X en mosaique</t>
  </si>
  <si>
    <t>46,XX</t>
  </si>
  <si>
    <t>ACC_CS</t>
  </si>
  <si>
    <t>37+1</t>
  </si>
  <si>
    <t>balauca ana francisca</t>
  </si>
  <si>
    <t>4 FCS</t>
  </si>
  <si>
    <t>amnio echec BT</t>
  </si>
  <si>
    <t>40+2</t>
  </si>
  <si>
    <t>belouahri sarra</t>
  </si>
  <si>
    <t>Bobs NX,  ACPA nl, enzymes digestiv nles,  PCR cmv, parvo, vzv neg, index barter et AOE nl</t>
  </si>
  <si>
    <t>echo cœur nl, morpho, macrosomie, oedeme préfrontal et hydramnios manifeste</t>
  </si>
  <si>
    <t>32+1</t>
  </si>
  <si>
    <t>BEBE REA</t>
  </si>
  <si>
    <t>ben aissa houda</t>
  </si>
  <si>
    <t>16+1</t>
  </si>
  <si>
    <t>bettencourt adeline</t>
  </si>
  <si>
    <t>hygroma</t>
  </si>
  <si>
    <t>15+4</t>
  </si>
  <si>
    <t>bouchoux audrey</t>
  </si>
  <si>
    <t>TBD</t>
  </si>
  <si>
    <t>bouguignon amelie</t>
  </si>
  <si>
    <t>bobs et ACPA NL</t>
  </si>
  <si>
    <t>RAS</t>
  </si>
  <si>
    <t>bouniol christelle</t>
  </si>
  <si>
    <t>FIV+ICSI</t>
  </si>
  <si>
    <t>echo cœur à 16 et reference à 18 nx</t>
  </si>
  <si>
    <t>chaimae lisboa</t>
  </si>
  <si>
    <t>45,X0</t>
  </si>
  <si>
    <t>chissi aboubacar</t>
  </si>
  <si>
    <t>MFIU T18</t>
  </si>
  <si>
    <t>echec BT</t>
  </si>
  <si>
    <t>47,XY,+18</t>
  </si>
  <si>
    <t>delahaye leonie</t>
  </si>
  <si>
    <t>3FCS</t>
  </si>
  <si>
    <t>40+4</t>
  </si>
  <si>
    <t>diallo mariama</t>
  </si>
  <si>
    <t>doute sur le BoBS 17 q 13</t>
  </si>
  <si>
    <t>meningoencephalocele occipitale</t>
  </si>
  <si>
    <t>diaw aminata</t>
  </si>
  <si>
    <t>multi</t>
  </si>
  <si>
    <t>refus</t>
  </si>
  <si>
    <t>22+3</t>
  </si>
  <si>
    <t>drozdz ewa</t>
  </si>
  <si>
    <t>ras</t>
  </si>
  <si>
    <t>41+4</t>
  </si>
  <si>
    <t>el badaoui kassiou hajar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</si>
  <si>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</si>
  <si>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elayachi naoual</t>
  </si>
  <si>
    <t>fargeot anne sophie</t>
  </si>
  <si>
    <t>ascite, megavessie, alies cerveau, hexadactylie</t>
  </si>
  <si>
    <t>47,XX,+13</t>
  </si>
  <si>
    <t>favier leila</t>
  </si>
  <si>
    <t>foggea erika</t>
  </si>
  <si>
    <t>follet sarra</t>
  </si>
  <si>
    <t>fourmont maelly</t>
  </si>
  <si>
    <t>garnier pascaud alexandra</t>
  </si>
  <si>
    <t>echec bobs, ACPA nl, FISH nl</t>
  </si>
  <si>
    <t>37+3</t>
  </si>
  <si>
    <t>gehanin annouchka</t>
  </si>
  <si>
    <t>bobs nx, ACPA en cours</t>
  </si>
  <si>
    <t>cardiopathie severe/ CIV d'admission stenose pulm</t>
  </si>
  <si>
    <t>21+2</t>
  </si>
  <si>
    <t>goncalves freitas ana</t>
  </si>
  <si>
    <t>13+3</t>
  </si>
  <si>
    <t>Gonzaless jennifer</t>
  </si>
  <si>
    <t>hygroma, RCIU, polymalf</t>
  </si>
  <si>
    <t>hentz nadege</t>
  </si>
  <si>
    <t>MFIU 16? ANENCEPHALIE 16, 1FCS</t>
  </si>
  <si>
    <t>47,XY,+13</t>
  </si>
  <si>
    <t>houchhaussen sarra</t>
  </si>
  <si>
    <t>18+1</t>
  </si>
  <si>
    <t>lecompte elisabeth reis duque</t>
  </si>
  <si>
    <t xml:space="preserve"> hygroma</t>
  </si>
  <si>
    <t>dilatation pyelique à 10mm, hypoplasie OPN, CIV</t>
  </si>
  <si>
    <t>leroy manon</t>
  </si>
  <si>
    <t>40+1</t>
  </si>
  <si>
    <t>lognone clara</t>
  </si>
  <si>
    <t>echec ACPA deletion ch 8</t>
  </si>
  <si>
    <t>46,XX,DEL8</t>
  </si>
  <si>
    <t>lopez marion</t>
  </si>
  <si>
    <t>moussa rima gergess</t>
  </si>
  <si>
    <t xml:space="preserve">anasarque </t>
  </si>
  <si>
    <t>47,XX,+21</t>
  </si>
  <si>
    <t>nguyen phuong</t>
  </si>
  <si>
    <t>ACPA nl</t>
  </si>
  <si>
    <t>niang aida fall</t>
  </si>
  <si>
    <t xml:space="preserve"> anasarque</t>
  </si>
  <si>
    <t>bobs nl</t>
  </si>
  <si>
    <t>17+4</t>
  </si>
  <si>
    <t>nunes costa claudia</t>
  </si>
  <si>
    <t>12+6</t>
  </si>
  <si>
    <t>ordonnet caroline</t>
  </si>
  <si>
    <t>ounes sihem</t>
  </si>
  <si>
    <t>paxion stephanie</t>
  </si>
  <si>
    <t>38+5</t>
  </si>
  <si>
    <t>ramanita harimisa</t>
  </si>
  <si>
    <t>hygroma kystique</t>
  </si>
  <si>
    <t>FISH T18</t>
  </si>
  <si>
    <t>rodrigues ines</t>
  </si>
  <si>
    <t>echec bobs</t>
  </si>
  <si>
    <t>saban prescilia</t>
  </si>
  <si>
    <t>47,XX,+22</t>
  </si>
  <si>
    <t>sejourne amelie</t>
  </si>
  <si>
    <t>47,XX,+18</t>
  </si>
  <si>
    <t>14+2</t>
  </si>
  <si>
    <t>simao edwige</t>
  </si>
  <si>
    <t>39+4</t>
  </si>
  <si>
    <t>sissoko koudjedji</t>
  </si>
  <si>
    <t>5 FCS</t>
  </si>
  <si>
    <t>15+2</t>
  </si>
  <si>
    <t>sow aminata</t>
  </si>
  <si>
    <t xml:space="preserve"> vn</t>
  </si>
  <si>
    <t>timothee sarah</t>
  </si>
  <si>
    <t>veira sonia</t>
  </si>
  <si>
    <t>16+4</t>
  </si>
  <si>
    <t>wafiya khababa</t>
  </si>
  <si>
    <t>anasarque+cardiopathie</t>
  </si>
  <si>
    <t>22+6</t>
  </si>
  <si>
    <t>suspicion hemochromatose</t>
  </si>
  <si>
    <t>walbron nausicaa</t>
  </si>
  <si>
    <t>zancolo oceane</t>
  </si>
  <si>
    <t>ACPA ,  echec Bobs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</si>
  <si>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</si>
  <si>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FALCK Jennifer</t>
  </si>
  <si>
    <t>deux EP, mut hetero V</t>
  </si>
  <si>
    <t>#</t>
  </si>
  <si>
    <t>%</t>
  </si>
  <si>
    <t>Normal</t>
  </si>
  <si>
    <t>Trisomie 18</t>
  </si>
  <si>
    <t>Trisomie 22</t>
  </si>
  <si>
    <t>Trisomie 21</t>
  </si>
  <si>
    <t>47,XY,+22</t>
  </si>
  <si>
    <t>Trisomie 13</t>
  </si>
  <si>
    <t>Monosomie X</t>
  </si>
  <si>
    <t>Anomalies</t>
  </si>
  <si>
    <t>Moyenne</t>
  </si>
  <si>
    <t>Anonymized</t>
  </si>
  <si>
    <t>Deletion 8</t>
  </si>
  <si>
    <t>code_caryotype</t>
  </si>
  <si>
    <t># cas</t>
  </si>
  <si>
    <t>% cas</t>
  </si>
  <si>
    <t>Groupe</t>
  </si>
  <si>
    <t>CN</t>
  </si>
  <si>
    <t>proba</t>
  </si>
  <si>
    <t>erreur log</t>
  </si>
  <si>
    <t>Total erreur</t>
  </si>
  <si>
    <t>b0</t>
  </si>
  <si>
    <t>Beta 0 (Intercept)</t>
  </si>
  <si>
    <t>b1</t>
  </si>
  <si>
    <t>Beta 1 (Coefficient pour la clarté nucale)</t>
  </si>
  <si>
    <t>Clarté Nucale (CN) en mm</t>
  </si>
  <si>
    <t>Probabilité d'Anomalie Chromosomique en %</t>
  </si>
  <si>
    <t>Proba anomalie</t>
  </si>
  <si>
    <t>N</t>
  </si>
  <si>
    <t>Y</t>
  </si>
  <si>
    <t>28</t>
  </si>
  <si>
    <t>13</t>
  </si>
  <si>
    <t/>
  </si>
  <si>
    <t>14</t>
  </si>
  <si>
    <t>23</t>
  </si>
  <si>
    <t>15</t>
  </si>
  <si>
    <t>16</t>
  </si>
  <si>
    <t>vn</t>
  </si>
  <si>
    <t>antecedents</t>
  </si>
  <si>
    <t>Issue_grossesse</t>
  </si>
  <si>
    <t>patiente</t>
  </si>
  <si>
    <t>?</t>
  </si>
  <si>
    <t>Integer</t>
  </si>
  <si>
    <t>Float</t>
  </si>
  <si>
    <t>EC</t>
  </si>
  <si>
    <t>Signification</t>
  </si>
  <si>
    <t>Accouchement voie basse</t>
  </si>
  <si>
    <t>Accouchement Césarienne</t>
  </si>
  <si>
    <t>Mort Foetale In Utero</t>
  </si>
  <si>
    <t>Interruption Médicale de Grossesse</t>
  </si>
  <si>
    <t>Grossesse en cours</t>
  </si>
  <si>
    <t>issue de grossesse</t>
  </si>
  <si>
    <t>AFDM_1_Axis_1</t>
  </si>
  <si>
    <t>AFDM_1_Axis_2</t>
  </si>
  <si>
    <t>AFDM_1_Axis_3</t>
  </si>
  <si>
    <t>AFDM_1_Axis_4</t>
  </si>
  <si>
    <t>AFDM_1_Axis_5</t>
  </si>
  <si>
    <t>AFDM_1_CTR_1</t>
  </si>
  <si>
    <t>AFDM_1_CTR_2</t>
  </si>
  <si>
    <t>AFDM_1_CTR_3</t>
  </si>
  <si>
    <t>AFDM_1_CTR_4</t>
  </si>
  <si>
    <t>AFDM_1_CTR_5</t>
  </si>
  <si>
    <t>AFDM_1_COS2_1</t>
  </si>
  <si>
    <t>AFDM_1_COS2_2</t>
  </si>
  <si>
    <t>AFDM_1_COS2_3</t>
  </si>
  <si>
    <t>AFDM_1_COS2_4</t>
  </si>
  <si>
    <t>AFDM_1_COS2_5</t>
  </si>
  <si>
    <t>AFDM 1</t>
  </si>
  <si>
    <t>Parameters</t>
  </si>
  <si>
    <t># factors = 5</t>
  </si>
  <si>
    <t>Generate COS2 and CTR for instances : 1</t>
  </si>
  <si>
    <t>Results</t>
  </si>
  <si>
    <t>Eigen values</t>
  </si>
  <si>
    <t>Matrix trace = 13.00</t>
  </si>
  <si>
    <t>Axis</t>
  </si>
  <si>
    <t>Eigen value</t>
  </si>
  <si>
    <t>% explained</t>
  </si>
  <si>
    <t>Histogram</t>
  </si>
  <si>
    <t>% cumulated</t>
  </si>
  <si>
    <t>                 </t>
  </si>
  <si>
    <t>            </t>
  </si>
  <si>
    <t>           </t>
  </si>
  <si>
    <t>         </t>
  </si>
  <si>
    <t>       </t>
  </si>
  <si>
    <t>     </t>
  </si>
  <si>
    <t>    </t>
  </si>
  <si>
    <t>  </t>
  </si>
  <si>
    <t>Tot.</t>
  </si>
  <si>
    <t>-</t>
  </si>
  <si>
    <t>Squared Correlation (Communalities)</t>
  </si>
  <si>
    <t>Attribute</t>
  </si>
  <si>
    <t>Axis_1</t>
  </si>
  <si>
    <t>Axis_2</t>
  </si>
  <si>
    <t>Axis_3</t>
  </si>
  <si>
    <t>Axis_4</t>
  </si>
  <si>
    <t>Axis_5</t>
  </si>
  <si>
    <t>Coord.</t>
  </si>
  <si>
    <t>CTR (%)</t>
  </si>
  <si>
    <t>QLT % (Tot. %)</t>
  </si>
  <si>
    <t>Age (*)</t>
  </si>
  <si>
    <t>9.1 % </t>
  </si>
  <si>
    <t>21 % (21 %)</t>
  </si>
  <si>
    <t>18.9 % </t>
  </si>
  <si>
    <t>31 % (52 %)</t>
  </si>
  <si>
    <t>4.8 % </t>
  </si>
  <si>
    <t>7 % (59 %)</t>
  </si>
  <si>
    <t>2.8 % </t>
  </si>
  <si>
    <t>3 % (62 %)</t>
  </si>
  <si>
    <t>1.7 % </t>
  </si>
  <si>
    <t>2 % (64 %)</t>
  </si>
  <si>
    <t>antecedents (**)</t>
  </si>
  <si>
    <t>1.0 % </t>
  </si>
  <si>
    <t>2 % (2 %)</t>
  </si>
  <si>
    <t>34.6 % </t>
  </si>
  <si>
    <t>58 % (60 %)</t>
  </si>
  <si>
    <t>1.2 % </t>
  </si>
  <si>
    <t>2 % (61 %)</t>
  </si>
  <si>
    <t>0.1 % </t>
  </si>
  <si>
    <t>0 % (62 %)</t>
  </si>
  <si>
    <t>2.2 % </t>
  </si>
  <si>
    <t>CN (*)</t>
  </si>
  <si>
    <t>21.7 % </t>
  </si>
  <si>
    <t>50 % (50 %)</t>
  </si>
  <si>
    <t>7.1 % </t>
  </si>
  <si>
    <t>12 % (61 %)</t>
  </si>
  <si>
    <t>0.0 % </t>
  </si>
  <si>
    <t>0 % (61 %)</t>
  </si>
  <si>
    <t>11.8 % </t>
  </si>
  <si>
    <t>14 % (75 %)</t>
  </si>
  <si>
    <t>0.3 % </t>
  </si>
  <si>
    <t>0 % (76 %)</t>
  </si>
  <si>
    <t>caryotype (**)</t>
  </si>
  <si>
    <t>35.2 % </t>
  </si>
  <si>
    <t>13 % (13 %)</t>
  </si>
  <si>
    <t>32.3 % </t>
  </si>
  <si>
    <t>9 % (22 %)</t>
  </si>
  <si>
    <t>46.8 % </t>
  </si>
  <si>
    <t>11 % (34 %)</t>
  </si>
  <si>
    <t>74.0 % </t>
  </si>
  <si>
    <t>15 % (48 %)</t>
  </si>
  <si>
    <t>22.8 % </t>
  </si>
  <si>
    <t>4 % (52 %)</t>
  </si>
  <si>
    <t>Issue_grossesse (**)</t>
  </si>
  <si>
    <t>33.0 % </t>
  </si>
  <si>
    <t>19 % (19 %)</t>
  </si>
  <si>
    <t>3 % (22 %)</t>
  </si>
  <si>
    <t>47.2 % </t>
  </si>
  <si>
    <t>17 % (39 %)</t>
  </si>
  <si>
    <t>11.4 % </t>
  </si>
  <si>
    <t>3 % (42 %)</t>
  </si>
  <si>
    <t>72.9 % </t>
  </si>
  <si>
    <t>19 % (61 %)</t>
  </si>
  <si>
    <t>Var. Expl.</t>
  </si>
  <si>
    <t>18 % (18 %)</t>
  </si>
  <si>
    <t>13 % (30 %)</t>
  </si>
  <si>
    <t>11 % (41 %)</t>
  </si>
  <si>
    <t>9 % (51 %)</t>
  </si>
  <si>
    <t>8 % (59 %)</t>
  </si>
  <si>
    <t>(*) Square of correlation coefficient</t>
  </si>
  <si>
    <t>(**) Correlation ratio</t>
  </si>
  <si>
    <t>Continuous Attributes - Correlation (Factor Loadings)</t>
  </si>
  <si>
    <t>Discrete Attributes - Conditional means and contributions</t>
  </si>
  <si>
    <t>Mean</t>
  </si>
  <si>
    <t>v.test</t>
  </si>
  <si>
    <t>Eigen vectors - Factor Scores</t>
  </si>
  <si>
    <t>Center</t>
  </si>
  <si>
    <t>Scale</t>
  </si>
  <si>
    <t>antecedents = N</t>
  </si>
  <si>
    <t>antecedents = Y</t>
  </si>
  <si>
    <t>caryotype = Normal</t>
  </si>
  <si>
    <t>caryotype = Trisomie 21</t>
  </si>
  <si>
    <t>caryotype = Monosomie X</t>
  </si>
  <si>
    <t>caryotype = Trisomie 18</t>
  </si>
  <si>
    <t>caryotype = Trisomie 13</t>
  </si>
  <si>
    <t>caryotype = Deletion 8</t>
  </si>
  <si>
    <t>caryotype = Trisomie 22</t>
  </si>
  <si>
    <t>Issue_grossesse = ACC_VB</t>
  </si>
  <si>
    <t>Issue_grossesse = MFIU</t>
  </si>
  <si>
    <t>Issue_grossesse = ACC_CS</t>
  </si>
  <si>
    <t>Issue_grossesse = IMG</t>
  </si>
  <si>
    <t>Issue_grossesse = EC</t>
  </si>
  <si>
    <t>Computation time : 0 ms.</t>
  </si>
  <si>
    <t>Created at 2024-08-24 1:34:59 PM</t>
  </si>
  <si>
    <t>Axe1</t>
  </si>
  <si>
    <t>Axe2</t>
  </si>
  <si>
    <t>Axe3</t>
  </si>
  <si>
    <t>Axe4</t>
  </si>
  <si>
    <t>Axe5</t>
  </si>
  <si>
    <t>Ctr1</t>
  </si>
  <si>
    <t>Ctr2</t>
  </si>
  <si>
    <t>Ctr3</t>
  </si>
  <si>
    <t>Ctr4</t>
  </si>
  <si>
    <t>Ctr5</t>
  </si>
  <si>
    <t>Variable</t>
  </si>
  <si>
    <t>Individus</t>
  </si>
  <si>
    <t>Id_Caryotype</t>
  </si>
  <si>
    <t>Id_Issue_grossesse</t>
  </si>
  <si>
    <t>Issue_grossesse_etiquette</t>
  </si>
  <si>
    <t>VB</t>
  </si>
  <si>
    <t>CS</t>
  </si>
  <si>
    <t>Anomalie</t>
  </si>
  <si>
    <t>Total</t>
  </si>
  <si>
    <t>Column1</t>
  </si>
  <si>
    <t>aa</t>
  </si>
  <si>
    <t>ae</t>
  </si>
  <si>
    <t>az</t>
  </si>
  <si>
    <t>ba</t>
  </si>
  <si>
    <t>bs</t>
  </si>
  <si>
    <t>bc</t>
  </si>
  <si>
    <t>cl</t>
  </si>
  <si>
    <t>ca</t>
  </si>
  <si>
    <t>dl</t>
  </si>
  <si>
    <t>dm</t>
  </si>
  <si>
    <t>da</t>
  </si>
  <si>
    <t>de</t>
  </si>
  <si>
    <t>eb</t>
  </si>
  <si>
    <t>en</t>
  </si>
  <si>
    <t>fa</t>
  </si>
  <si>
    <t>fl</t>
  </si>
  <si>
    <t>fe</t>
  </si>
  <si>
    <t>fs</t>
  </si>
  <si>
    <t>fm</t>
  </si>
  <si>
    <t>gp</t>
  </si>
  <si>
    <t>ga</t>
  </si>
  <si>
    <t>gf</t>
  </si>
  <si>
    <t>Gj</t>
  </si>
  <si>
    <t>hn</t>
  </si>
  <si>
    <t>hs</t>
  </si>
  <si>
    <t>le</t>
  </si>
  <si>
    <t>lm</t>
  </si>
  <si>
    <t>lc</t>
  </si>
  <si>
    <t>mr</t>
  </si>
  <si>
    <t>np</t>
  </si>
  <si>
    <t>na</t>
  </si>
  <si>
    <t>nc</t>
  </si>
  <si>
    <t>oc</t>
  </si>
  <si>
    <t>os</t>
  </si>
  <si>
    <t>ps</t>
  </si>
  <si>
    <t>rh</t>
  </si>
  <si>
    <t>ri</t>
  </si>
  <si>
    <t>sp</t>
  </si>
  <si>
    <t>sa</t>
  </si>
  <si>
    <t>se</t>
  </si>
  <si>
    <t>sk</t>
  </si>
  <si>
    <t>ts</t>
  </si>
  <si>
    <t>vs</t>
  </si>
  <si>
    <t>wk</t>
  </si>
  <si>
    <t>wn</t>
  </si>
  <si>
    <t>zo</t>
  </si>
  <si>
    <t>FJ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</si>
</sst>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3.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ACCAF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14" fontId="0" fillId="0" borderId="0" xfId="0" applyNumberFormat="1"/>
    <xf numFmtId="0" fontId="2" fillId="2" borderId="0" xfId="0" applyFont="1" applyFill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9" fontId="0" fillId="0" borderId="0" xfId="1" applyFont="1" applyAlignment="1">
      <alignment horizontal="center"/>
    </xf>
    <xf numFmtId="164" fontId="0" fillId="0" borderId="0" xfId="1" applyNumberFormat="1" applyFont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2" fillId="5" borderId="1" xfId="0" applyFont="1" applyFill="1" applyBorder="1"/>
    <xf numFmtId="0" fontId="0" fillId="6" borderId="1" xfId="0" applyFill="1" applyBorder="1"/>
    <xf numFmtId="0" fontId="0" fillId="5" borderId="1" xfId="0" applyFill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 vertical="center"/>
    </xf>
    <xf numFmtId="9" fontId="0" fillId="0" borderId="2" xfId="1" applyFon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 applyAlignment="1">
      <alignment horizontal="center" vertical="center"/>
    </xf>
    <xf numFmtId="0" fontId="0" fillId="8" borderId="4" xfId="0" applyFill="1" applyBorder="1"/>
    <xf numFmtId="0" fontId="0" fillId="8" borderId="5" xfId="0" applyFill="1" applyBorder="1" applyAlignment="1">
      <alignment horizontal="right" vertical="center"/>
    </xf>
    <xf numFmtId="2" fontId="0" fillId="8" borderId="5" xfId="0" applyNumberFormat="1" applyFill="1" applyBorder="1" applyAlignment="1">
      <alignment horizontal="center" vertical="center"/>
    </xf>
    <xf numFmtId="9" fontId="0" fillId="0" borderId="5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0" borderId="0" xfId="1" applyFont="1" applyAlignment="1">
      <alignment horizontal="center" vertical="center" wrapText="1"/>
    </xf>
    <xf numFmtId="0" fontId="0" fillId="7" borderId="2" xfId="0" applyFill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13" borderId="0" xfId="0" applyFont="1" applyFill="1" applyAlignment="1">
      <alignment horizontal="right" vertical="center" wrapText="1"/>
    </xf>
    <xf numFmtId="0" fontId="6" fillId="13" borderId="0" xfId="0" applyFont="1" applyFill="1" applyAlignment="1">
      <alignment horizontal="right" vertical="center" wrapText="1"/>
    </xf>
    <xf numFmtId="10" fontId="5" fillId="13" borderId="0" xfId="0" applyNumberFormat="1" applyFont="1" applyFill="1" applyAlignment="1">
      <alignment horizontal="right" vertical="center" wrapText="1"/>
    </xf>
    <xf numFmtId="0" fontId="0" fillId="14" borderId="0" xfId="0" applyFill="1" applyAlignment="1">
      <alignment vertical="center" wrapText="1"/>
    </xf>
    <xf numFmtId="0" fontId="5" fillId="12" borderId="0" xfId="0" applyFont="1" applyFill="1" applyAlignment="1">
      <alignment horizontal="right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right" vertical="center" wrapText="1"/>
    </xf>
    <xf numFmtId="0" fontId="5" fillId="13" borderId="0" xfId="0" applyFont="1" applyFill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13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right" vertical="center" wrapText="1"/>
    </xf>
    <xf numFmtId="0" fontId="5" fillId="15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9" borderId="0" xfId="0" applyFont="1" applyFill="1" applyAlignment="1">
      <alignment horizontal="right" vertical="center" wrapText="1"/>
    </xf>
    <xf numFmtId="0" fontId="0" fillId="4" borderId="0" xfId="0" applyFill="1" applyAlignment="1">
      <alignment horizontal="left"/>
    </xf>
    <xf numFmtId="0" fontId="2" fillId="7" borderId="2" xfId="0" applyFont="1" applyFill="1" applyBorder="1"/>
    <xf numFmtId="0" fontId="0" fillId="7" borderId="2" xfId="0" applyFill="1" applyBorder="1"/>
    <xf numFmtId="0" fontId="0" fillId="0" borderId="2" xfId="0" applyBorder="1"/>
    <xf numFmtId="0" fontId="2" fillId="7" borderId="2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5" fillId="12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8" formatCode="yyyy/mm/dd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0" i="0" u="none" strike="noStrike" baseline="0"/>
              <a:t>Probabilité d'Anomalie Chromosomique en fonction de la clarté nucale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Proba!$F$9:$F$108</c:f>
              <c:numCache>
                <c:formatCode>0.00</c:formatCode>
                <c:ptCount val="100"/>
                <c:pt idx="0">
                  <c:v>3.5</c:v>
                </c:pt>
                <c:pt idx="1">
                  <c:v>3.595959595959596</c:v>
                </c:pt>
                <c:pt idx="2">
                  <c:v>3.691919191919192</c:v>
                </c:pt>
                <c:pt idx="3">
                  <c:v>3.7878787878787881</c:v>
                </c:pt>
                <c:pt idx="4">
                  <c:v>3.8838383838383841</c:v>
                </c:pt>
                <c:pt idx="5">
                  <c:v>3.9797979797979801</c:v>
                </c:pt>
                <c:pt idx="6">
                  <c:v>4.0757575757575761</c:v>
                </c:pt>
                <c:pt idx="7">
                  <c:v>4.1717171717171713</c:v>
                </c:pt>
                <c:pt idx="8">
                  <c:v>4.2676767676767673</c:v>
                </c:pt>
                <c:pt idx="9">
                  <c:v>4.3636363636363633</c:v>
                </c:pt>
                <c:pt idx="10">
                  <c:v>4.4595959595959593</c:v>
                </c:pt>
                <c:pt idx="11">
                  <c:v>4.5555555555555554</c:v>
                </c:pt>
                <c:pt idx="12">
                  <c:v>4.6515151515151514</c:v>
                </c:pt>
                <c:pt idx="13">
                  <c:v>4.7474747474747474</c:v>
                </c:pt>
                <c:pt idx="14">
                  <c:v>4.8434343434343434</c:v>
                </c:pt>
                <c:pt idx="15">
                  <c:v>4.9393939393939386</c:v>
                </c:pt>
                <c:pt idx="16">
                  <c:v>5.0353535353535346</c:v>
                </c:pt>
                <c:pt idx="17">
                  <c:v>5.1313131313131306</c:v>
                </c:pt>
                <c:pt idx="18">
                  <c:v>5.2272727272727266</c:v>
                </c:pt>
                <c:pt idx="19">
                  <c:v>5.3232323232323244</c:v>
                </c:pt>
                <c:pt idx="20">
                  <c:v>5.4191919191919187</c:v>
                </c:pt>
                <c:pt idx="21">
                  <c:v>5.5151515151515156</c:v>
                </c:pt>
                <c:pt idx="22">
                  <c:v>5.6111111111111107</c:v>
                </c:pt>
                <c:pt idx="23">
                  <c:v>5.7070707070707067</c:v>
                </c:pt>
                <c:pt idx="24">
                  <c:v>5.8030303030303028</c:v>
                </c:pt>
                <c:pt idx="25">
                  <c:v>5.8989898989898988</c:v>
                </c:pt>
                <c:pt idx="26">
                  <c:v>5.9949494949494948</c:v>
                </c:pt>
                <c:pt idx="27">
                  <c:v>6.0909090909090908</c:v>
                </c:pt>
                <c:pt idx="28">
                  <c:v>6.1868686868686869</c:v>
                </c:pt>
                <c:pt idx="29">
                  <c:v>6.282828282828282</c:v>
                </c:pt>
                <c:pt idx="30">
                  <c:v>6.3787878787878789</c:v>
                </c:pt>
                <c:pt idx="31">
                  <c:v>6.474747474747474</c:v>
                </c:pt>
                <c:pt idx="32">
                  <c:v>6.5707070707070709</c:v>
                </c:pt>
                <c:pt idx="33">
                  <c:v>6.6666666666666661</c:v>
                </c:pt>
                <c:pt idx="34">
                  <c:v>6.762626262626263</c:v>
                </c:pt>
                <c:pt idx="35">
                  <c:v>6.8585858585858581</c:v>
                </c:pt>
                <c:pt idx="36">
                  <c:v>6.9545454545454541</c:v>
                </c:pt>
                <c:pt idx="37">
                  <c:v>7.0505050505050502</c:v>
                </c:pt>
                <c:pt idx="38">
                  <c:v>7.1464646464646462</c:v>
                </c:pt>
                <c:pt idx="39">
                  <c:v>7.2424242424242422</c:v>
                </c:pt>
                <c:pt idx="40">
                  <c:v>7.3383838383838382</c:v>
                </c:pt>
                <c:pt idx="41">
                  <c:v>7.4343434343434343</c:v>
                </c:pt>
                <c:pt idx="42">
                  <c:v>7.5303030303030303</c:v>
                </c:pt>
                <c:pt idx="43">
                  <c:v>7.6262626262626263</c:v>
                </c:pt>
                <c:pt idx="44">
                  <c:v>7.7222222222222223</c:v>
                </c:pt>
                <c:pt idx="45">
                  <c:v>7.8181818181818166</c:v>
                </c:pt>
                <c:pt idx="46">
                  <c:v>7.9141414141414126</c:v>
                </c:pt>
                <c:pt idx="47">
                  <c:v>8.0101010101010104</c:v>
                </c:pt>
                <c:pt idx="48">
                  <c:v>8.1060606060606055</c:v>
                </c:pt>
                <c:pt idx="49">
                  <c:v>8.2020202020202007</c:v>
                </c:pt>
                <c:pt idx="50">
                  <c:v>8.2979797979797976</c:v>
                </c:pt>
                <c:pt idx="51">
                  <c:v>8.3939393939393945</c:v>
                </c:pt>
                <c:pt idx="52">
                  <c:v>8.4898989898989896</c:v>
                </c:pt>
                <c:pt idx="53">
                  <c:v>8.5858585858585847</c:v>
                </c:pt>
                <c:pt idx="54">
                  <c:v>8.6818181818181817</c:v>
                </c:pt>
                <c:pt idx="55">
                  <c:v>8.7777777777777786</c:v>
                </c:pt>
                <c:pt idx="56">
                  <c:v>8.8737373737373737</c:v>
                </c:pt>
                <c:pt idx="57">
                  <c:v>8.9696969696969688</c:v>
                </c:pt>
                <c:pt idx="58">
                  <c:v>9.065656565656564</c:v>
                </c:pt>
                <c:pt idx="59">
                  <c:v>9.1616161616161609</c:v>
                </c:pt>
                <c:pt idx="60">
                  <c:v>9.2575757575757578</c:v>
                </c:pt>
                <c:pt idx="61">
                  <c:v>9.3535353535353529</c:v>
                </c:pt>
                <c:pt idx="62">
                  <c:v>9.4494949494949481</c:v>
                </c:pt>
                <c:pt idx="63">
                  <c:v>9.545454545454545</c:v>
                </c:pt>
                <c:pt idx="64">
                  <c:v>9.6414141414141419</c:v>
                </c:pt>
                <c:pt idx="65">
                  <c:v>9.737373737373737</c:v>
                </c:pt>
                <c:pt idx="66">
                  <c:v>9.8333333333333321</c:v>
                </c:pt>
                <c:pt idx="67">
                  <c:v>9.9292929292929291</c:v>
                </c:pt>
                <c:pt idx="68">
                  <c:v>10.02525252525253</c:v>
                </c:pt>
                <c:pt idx="69">
                  <c:v>10.121212121212119</c:v>
                </c:pt>
                <c:pt idx="70">
                  <c:v>10.21717171717172</c:v>
                </c:pt>
                <c:pt idx="71">
                  <c:v>10.31313131313131</c:v>
                </c:pt>
                <c:pt idx="72">
                  <c:v>10.40909090909091</c:v>
                </c:pt>
                <c:pt idx="73">
                  <c:v>10.505050505050511</c:v>
                </c:pt>
                <c:pt idx="74">
                  <c:v>10.6010101010101</c:v>
                </c:pt>
                <c:pt idx="75">
                  <c:v>10.696969696969701</c:v>
                </c:pt>
                <c:pt idx="76">
                  <c:v>10.792929292929291</c:v>
                </c:pt>
                <c:pt idx="77">
                  <c:v>10.888888888888889</c:v>
                </c:pt>
                <c:pt idx="78">
                  <c:v>10.984848484848481</c:v>
                </c:pt>
                <c:pt idx="79">
                  <c:v>11.08080808080808</c:v>
                </c:pt>
                <c:pt idx="80">
                  <c:v>11.17676767676768</c:v>
                </c:pt>
                <c:pt idx="81">
                  <c:v>11.27272727272727</c:v>
                </c:pt>
                <c:pt idx="82">
                  <c:v>11.36868686868687</c:v>
                </c:pt>
                <c:pt idx="83">
                  <c:v>11.46464646464646</c:v>
                </c:pt>
                <c:pt idx="84">
                  <c:v>11.560606060606061</c:v>
                </c:pt>
                <c:pt idx="85">
                  <c:v>11.656565656565659</c:v>
                </c:pt>
                <c:pt idx="86">
                  <c:v>11.752525252525251</c:v>
                </c:pt>
                <c:pt idx="87">
                  <c:v>11.84848484848485</c:v>
                </c:pt>
                <c:pt idx="88">
                  <c:v>11.944444444444439</c:v>
                </c:pt>
                <c:pt idx="89">
                  <c:v>12.04040404040404</c:v>
                </c:pt>
                <c:pt idx="90">
                  <c:v>12.13636363636363</c:v>
                </c:pt>
                <c:pt idx="91">
                  <c:v>12.23232323232323</c:v>
                </c:pt>
                <c:pt idx="92">
                  <c:v>12.328282828282831</c:v>
                </c:pt>
                <c:pt idx="93">
                  <c:v>12.42424242424242</c:v>
                </c:pt>
                <c:pt idx="94">
                  <c:v>12.520202020202021</c:v>
                </c:pt>
                <c:pt idx="95">
                  <c:v>12.616161616161619</c:v>
                </c:pt>
                <c:pt idx="96">
                  <c:v>12.712121212121209</c:v>
                </c:pt>
                <c:pt idx="97">
                  <c:v>12.80808080808081</c:v>
                </c:pt>
                <c:pt idx="98">
                  <c:v>12.9040404040404</c:v>
                </c:pt>
                <c:pt idx="99">
                  <c:v>13</c:v>
                </c:pt>
              </c:numCache>
            </c:numRef>
          </c:xVal>
          <c:yVal>
            <c:numRef>
              <c:f>Proba!$G$9:$G$108</c:f>
              <c:numCache>
                <c:formatCode>0%</c:formatCode>
                <c:ptCount val="100"/>
                <c:pt idx="0">
                  <c:v>0.2366305835054624</c:v>
                </c:pt>
                <c:pt idx="1">
                  <c:v>0.245258695960482</c:v>
                </c:pt>
                <c:pt idx="2">
                  <c:v>0.25409669098887649</c:v>
                </c:pt>
                <c:pt idx="3">
                  <c:v>0.26314212774442752</c:v>
                </c:pt>
                <c:pt idx="4">
                  <c:v>0.2723919772196281</c:v>
                </c:pt>
                <c:pt idx="5">
                  <c:v>0.28184260703610969</c:v>
                </c:pt>
                <c:pt idx="6">
                  <c:v>0.29148976917097119</c:v>
                </c:pt>
                <c:pt idx="7">
                  <c:v>0.30132859091239822</c:v>
                </c:pt>
                <c:pt idx="8">
                  <c:v>0.31135356932036312</c:v>
                </c:pt>
                <c:pt idx="9">
                  <c:v>0.32155856944499128</c:v>
                </c:pt>
                <c:pt idx="10">
                  <c:v>0.33193682652632389</c:v>
                </c:pt>
                <c:pt idx="11">
                  <c:v>0.34248095236481813</c:v>
                </c:pt>
                <c:pt idx="12">
                  <c:v>0.35318294601222949</c:v>
                </c:pt>
                <c:pt idx="13">
                  <c:v>0.36403420888793048</c:v>
                </c:pt>
                <c:pt idx="14">
                  <c:v>0.37502556437674778</c:v>
                </c:pt>
                <c:pt idx="15">
                  <c:v>0.38614728191176462</c:v>
                </c:pt>
                <c:pt idx="16">
                  <c:v>0.39738910549003192</c:v>
                </c:pt>
                <c:pt idx="17">
                  <c:v>0.40874028651173389</c:v>
                </c:pt>
                <c:pt idx="18">
                  <c:v>0.42018962077509131</c:v>
                </c:pt>
                <c:pt idx="19">
                  <c:v>0.43172548940130989</c:v>
                </c:pt>
                <c:pt idx="20">
                  <c:v>0.44333590340736551</c:v>
                </c:pt>
                <c:pt idx="21">
                  <c:v>0.45500855159055748</c:v>
                </c:pt>
                <c:pt idx="22">
                  <c:v>0.46673085133876152</c:v>
                </c:pt>
                <c:pt idx="23">
                  <c:v>0.47849000193528179</c:v>
                </c:pt>
                <c:pt idx="24">
                  <c:v>0.49027303988820531</c:v>
                </c:pt>
                <c:pt idx="25">
                  <c:v>0.50206689578210173</c:v>
                </c:pt>
                <c:pt idx="26">
                  <c:v>0.51385845212558634</c:v>
                </c:pt>
                <c:pt idx="27">
                  <c:v>0.52563460165222686</c:v>
                </c:pt>
                <c:pt idx="28">
                  <c:v>0.53738230552496202</c:v>
                </c:pt>
                <c:pt idx="29">
                  <c:v>0.54908865089575376</c:v>
                </c:pt>
                <c:pt idx="30">
                  <c:v>0.56074090728260173</c:v>
                </c:pt>
                <c:pt idx="31">
                  <c:v>0.57232658124503977</c:v>
                </c:pt>
                <c:pt idx="32">
                  <c:v>0.58383346886635712</c:v>
                </c:pt>
                <c:pt idx="33">
                  <c:v>0.59524970558536006</c:v>
                </c:pt>
                <c:pt idx="34">
                  <c:v>0.60656381296173079</c:v>
                </c:pt>
                <c:pt idx="35">
                  <c:v>0.61776474200591736</c:v>
                </c:pt>
                <c:pt idx="36">
                  <c:v>0.62884191275599532</c:v>
                </c:pt>
                <c:pt idx="37">
                  <c:v>0.63978524983884943</c:v>
                </c:pt>
                <c:pt idx="38">
                  <c:v>0.65058521381020129</c:v>
                </c:pt>
                <c:pt idx="39">
                  <c:v>0.66123282812621154</c:v>
                </c:pt>
                <c:pt idx="40">
                  <c:v>0.67171970165747297</c:v>
                </c:pt>
                <c:pt idx="41">
                  <c:v>0.68203804671305523</c:v>
                </c:pt>
                <c:pt idx="42">
                  <c:v>0.69218069259686776</c:v>
                </c:pt>
                <c:pt idx="43">
                  <c:v>0.70214109477004216</c:v>
                </c:pt>
                <c:pt idx="44">
                  <c:v>0.71191333974054349</c:v>
                </c:pt>
                <c:pt idx="45">
                  <c:v>0.721492145844149</c:v>
                </c:pt>
                <c:pt idx="46">
                  <c:v>0.73087286011880703</c:v>
                </c:pt>
                <c:pt idx="47">
                  <c:v>0.74005145150685658</c:v>
                </c:pt>
                <c:pt idx="48">
                  <c:v>0.74902450064647086</c:v>
                </c:pt>
                <c:pt idx="49">
                  <c:v>0.75778918653491567</c:v>
                </c:pt>
                <c:pt idx="50">
                  <c:v>0.76634327036187222</c:v>
                </c:pt>
                <c:pt idx="51">
                  <c:v>0.77468507682133803</c:v>
                </c:pt>
                <c:pt idx="52">
                  <c:v>0.78281347321578942</c:v>
                </c:pt>
                <c:pt idx="53">
                  <c:v>0.79072784666670093</c:v>
                </c:pt>
                <c:pt idx="54">
                  <c:v>0.79842807974162777</c:v>
                </c:pt>
                <c:pt idx="55">
                  <c:v>0.80591452480032277</c:v>
                </c:pt>
                <c:pt idx="56">
                  <c:v>0.81318797735127435</c:v>
                </c:pt>
                <c:pt idx="57">
                  <c:v>0.82024964869615569</c:v>
                </c:pt>
                <c:pt idx="58">
                  <c:v>0.82710113812344477</c:v>
                </c:pt>
                <c:pt idx="59">
                  <c:v>0.83374440489445745</c:v>
                </c:pt>
                <c:pt idx="60">
                  <c:v>0.84018174024565961</c:v>
                </c:pt>
                <c:pt idx="61">
                  <c:v>0.84641573961089012</c:v>
                </c:pt>
                <c:pt idx="62">
                  <c:v>0.85244927524639358</c:v>
                </c:pt>
                <c:pt idx="63">
                  <c:v>0.85828546942074468</c:v>
                </c:pt>
                <c:pt idx="64">
                  <c:v>0.86392766831114287</c:v>
                </c:pt>
                <c:pt idx="65">
                  <c:v>0.86937941672745789</c:v>
                </c:pt>
                <c:pt idx="66">
                  <c:v>0.8746444337660465</c:v>
                </c:pt>
                <c:pt idx="67">
                  <c:v>0.87972658947693361</c:v>
                </c:pt>
                <c:pt idx="68">
                  <c:v>0.88462988261060294</c:v>
                </c:pt>
                <c:pt idx="69">
                  <c:v>0.88935841949449224</c:v>
                </c:pt>
                <c:pt idx="70">
                  <c:v>0.89391639407440227</c:v>
                </c:pt>
                <c:pt idx="71">
                  <c:v>0.89830806914245642</c:v>
                </c:pt>
                <c:pt idx="72">
                  <c:v>0.90253775876102227</c:v>
                </c:pt>
                <c:pt idx="73">
                  <c:v>0.90660981188107748</c:v>
                </c:pt>
                <c:pt idx="74">
                  <c:v>0.91052859714390155</c:v>
                </c:pt>
                <c:pt idx="75">
                  <c:v>0.91429848884660059</c:v>
                </c:pt>
                <c:pt idx="76">
                  <c:v>0.91792385404481236</c:v>
                </c:pt>
                <c:pt idx="77">
                  <c:v>0.92140904075989394</c:v>
                </c:pt>
                <c:pt idx="78">
                  <c:v>0.9247583672529146</c:v>
                </c:pt>
                <c:pt idx="79">
                  <c:v>0.92797611232375599</c:v>
                </c:pt>
                <c:pt idx="80">
                  <c:v>0.93106650659050871</c:v>
                </c:pt>
                <c:pt idx="81">
                  <c:v>0.93403372470203549</c:v>
                </c:pt>
                <c:pt idx="82">
                  <c:v>0.93688187843498627</c:v>
                </c:pt>
                <c:pt idx="83">
                  <c:v>0.93961501062560815</c:v>
                </c:pt>
                <c:pt idx="84">
                  <c:v>0.9422370898863186</c:v>
                </c:pt>
                <c:pt idx="85">
                  <c:v>0.9447520060571295</c:v>
                </c:pt>
                <c:pt idx="86">
                  <c:v>0.94716356634255583</c:v>
                </c:pt>
                <c:pt idx="87">
                  <c:v>0.94947549208554616</c:v>
                </c:pt>
                <c:pt idx="88">
                  <c:v>0.95169141613118036</c:v>
                </c:pt>
                <c:pt idx="89">
                  <c:v>0.9538148807343344</c:v>
                </c:pt>
                <c:pt idx="90">
                  <c:v>0.95584933596715704</c:v>
                </c:pt>
                <c:pt idx="91">
                  <c:v>0.95779813858401297</c:v>
                </c:pt>
                <c:pt idx="92">
                  <c:v>0.95966455130346107</c:v>
                </c:pt>
                <c:pt idx="93">
                  <c:v>0.96145174246883747</c:v>
                </c:pt>
                <c:pt idx="94">
                  <c:v>0.96316278605104699</c:v>
                </c:pt>
                <c:pt idx="95">
                  <c:v>0.96480066195924996</c:v>
                </c:pt>
                <c:pt idx="96">
                  <c:v>0.96636825662717929</c:v>
                </c:pt>
                <c:pt idx="97">
                  <c:v>0.9678683638448855</c:v>
                </c:pt>
                <c:pt idx="98">
                  <c:v>0.96930368580770676</c:v>
                </c:pt>
                <c:pt idx="99">
                  <c:v>0.97067683435622543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D3-471E-9154-7FDBD14F6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3135168"/>
        <c:axId val="2003123648"/>
      </c:scatterChart>
      <c:valAx>
        <c:axId val="2003135168"/>
        <c:scaling>
          <c:orientation val="minMax"/>
          <c:max val="13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Clarté nucale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03123648"/>
        <c:crosses val="autoZero"/>
        <c:crossBetween val="midCat"/>
        <c:majorUnit val="0.2"/>
        <c:minorUnit val="0.1"/>
      </c:valAx>
      <c:valAx>
        <c:axId val="2003123648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Probabilité d'anomalie chromosomique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0313516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Analyse2!$C$1</c:f>
              <c:strCache>
                <c:ptCount val="1"/>
                <c:pt idx="0">
                  <c:v>Normal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Analyse2!$C$4:$C$33</c:f>
              <c:numCache>
                <c:formatCode>General</c:formatCode>
                <c:ptCount val="30"/>
                <c:pt idx="0">
                  <c:v>4.2</c:v>
                </c:pt>
                <c:pt idx="1">
                  <c:v>4</c:v>
                </c:pt>
                <c:pt idx="2">
                  <c:v>4.4000000000000004</c:v>
                </c:pt>
                <c:pt idx="3">
                  <c:v>5</c:v>
                </c:pt>
                <c:pt idx="4">
                  <c:v>4.7</c:v>
                </c:pt>
                <c:pt idx="5">
                  <c:v>3.7</c:v>
                </c:pt>
                <c:pt idx="6">
                  <c:v>6</c:v>
                </c:pt>
                <c:pt idx="7">
                  <c:v>3.6</c:v>
                </c:pt>
                <c:pt idx="8">
                  <c:v>6.8</c:v>
                </c:pt>
                <c:pt idx="9">
                  <c:v>4.8</c:v>
                </c:pt>
                <c:pt idx="10">
                  <c:v>3.5</c:v>
                </c:pt>
                <c:pt idx="11">
                  <c:v>5.2</c:v>
                </c:pt>
                <c:pt idx="12">
                  <c:v>3.9</c:v>
                </c:pt>
                <c:pt idx="13">
                  <c:v>5.7</c:v>
                </c:pt>
                <c:pt idx="14">
                  <c:v>3.7</c:v>
                </c:pt>
                <c:pt idx="15">
                  <c:v>3.6</c:v>
                </c:pt>
                <c:pt idx="16">
                  <c:v>5.6</c:v>
                </c:pt>
                <c:pt idx="17">
                  <c:v>3.7</c:v>
                </c:pt>
                <c:pt idx="18">
                  <c:v>3.7</c:v>
                </c:pt>
                <c:pt idx="19">
                  <c:v>4</c:v>
                </c:pt>
                <c:pt idx="20">
                  <c:v>3.8</c:v>
                </c:pt>
                <c:pt idx="21">
                  <c:v>3.5</c:v>
                </c:pt>
                <c:pt idx="22">
                  <c:v>3.7</c:v>
                </c:pt>
                <c:pt idx="23">
                  <c:v>3.5</c:v>
                </c:pt>
                <c:pt idx="24">
                  <c:v>4.0999999999999996</c:v>
                </c:pt>
                <c:pt idx="25">
                  <c:v>3.5</c:v>
                </c:pt>
                <c:pt idx="26">
                  <c:v>4</c:v>
                </c:pt>
                <c:pt idx="27">
                  <c:v>11.5</c:v>
                </c:pt>
                <c:pt idx="28">
                  <c:v>3.6</c:v>
                </c:pt>
                <c:pt idx="29">
                  <c:v>3.7</c:v>
                </c:pt>
              </c:numCache>
            </c:numRef>
          </c:xVal>
          <c:yVal>
            <c:numRef>
              <c:f>Analyse2!$D$4:$D$33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40-4080-92BA-49052628A1C5}"/>
            </c:ext>
          </c:extLst>
        </c:ser>
        <c:ser>
          <c:idx val="1"/>
          <c:order val="1"/>
          <c:tx>
            <c:strRef>
              <c:f>Analyse2!$F$1</c:f>
              <c:strCache>
                <c:ptCount val="1"/>
                <c:pt idx="0">
                  <c:v>Anomalies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Analyse2!$F$4:$F$26</c:f>
              <c:numCache>
                <c:formatCode>General</c:formatCode>
                <c:ptCount val="23"/>
                <c:pt idx="0">
                  <c:v>3.7</c:v>
                </c:pt>
                <c:pt idx="1">
                  <c:v>3.5</c:v>
                </c:pt>
                <c:pt idx="2">
                  <c:v>8</c:v>
                </c:pt>
                <c:pt idx="3">
                  <c:v>4.8</c:v>
                </c:pt>
                <c:pt idx="4">
                  <c:v>4.2</c:v>
                </c:pt>
                <c:pt idx="5">
                  <c:v>5.4</c:v>
                </c:pt>
                <c:pt idx="6">
                  <c:v>4</c:v>
                </c:pt>
                <c:pt idx="7">
                  <c:v>6.1</c:v>
                </c:pt>
                <c:pt idx="8">
                  <c:v>10</c:v>
                </c:pt>
                <c:pt idx="9">
                  <c:v>8</c:v>
                </c:pt>
                <c:pt idx="10">
                  <c:v>13</c:v>
                </c:pt>
                <c:pt idx="11">
                  <c:v>5.4</c:v>
                </c:pt>
                <c:pt idx="12">
                  <c:v>4</c:v>
                </c:pt>
                <c:pt idx="13">
                  <c:v>8.32</c:v>
                </c:pt>
                <c:pt idx="14">
                  <c:v>9</c:v>
                </c:pt>
                <c:pt idx="15">
                  <c:v>10</c:v>
                </c:pt>
                <c:pt idx="16">
                  <c:v>4.8600000000000003</c:v>
                </c:pt>
                <c:pt idx="17">
                  <c:v>5.8</c:v>
                </c:pt>
                <c:pt idx="18">
                  <c:v>3.8</c:v>
                </c:pt>
                <c:pt idx="19">
                  <c:v>5</c:v>
                </c:pt>
                <c:pt idx="20">
                  <c:v>13</c:v>
                </c:pt>
                <c:pt idx="21">
                  <c:v>10</c:v>
                </c:pt>
                <c:pt idx="22">
                  <c:v>6.7</c:v>
                </c:pt>
              </c:numCache>
            </c:numRef>
          </c:xVal>
          <c:yVal>
            <c:numRef>
              <c:f>Analyse2!$G$3:$G$25</c:f>
              <c:numCache>
                <c:formatCode>General</c:formatCode>
                <c:ptCount val="2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0-4080-92BA-49052628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837119"/>
        <c:axId val="334371167"/>
      </c:scatterChart>
      <c:valAx>
        <c:axId val="432837119"/>
        <c:scaling>
          <c:orientation val="minMax"/>
          <c:max val="13.5"/>
          <c:min val="3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334371167"/>
        <c:crosses val="autoZero"/>
        <c:crossBetween val="midCat"/>
        <c:majorUnit val="0.30000000000000004"/>
        <c:minorUnit val="0.2"/>
      </c:valAx>
      <c:valAx>
        <c:axId val="3343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432837119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Issue de grossesse par groupe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data_propres!$R$2</c:f>
              <c:strCache>
                <c:ptCount val="1"/>
                <c:pt idx="0">
                  <c:v>ACC_VB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C9-4536-AE4B-CB89490E6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data_propres!$R$3:$R$4</c:f>
              <c:numCache>
                <c:formatCode>General</c:formatCode>
                <c:ptCount val="2"/>
                <c:pt idx="0">
                  <c:v>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9-4536-AE4B-CB89490E6A65}"/>
            </c:ext>
          </c:extLst>
        </c:ser>
        <c:ser>
          <c:idx val="1"/>
          <c:order val="1"/>
          <c:tx>
            <c:strRef>
              <c:f>data_propres!$S$2</c:f>
              <c:strCache>
                <c:ptCount val="1"/>
                <c:pt idx="0">
                  <c:v>ACC_CS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C9-4536-AE4B-CB89490E6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data_propres!$S$3:$S$4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9-4536-AE4B-CB89490E6A65}"/>
            </c:ext>
          </c:extLst>
        </c:ser>
        <c:ser>
          <c:idx val="2"/>
          <c:order val="2"/>
          <c:tx>
            <c:strRef>
              <c:f>data_propres!$T$2</c:f>
              <c:strCache>
                <c:ptCount val="1"/>
                <c:pt idx="0">
                  <c:v>MFIU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data_propres!$T$3:$T$4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C9-4536-AE4B-CB89490E6A65}"/>
            </c:ext>
          </c:extLst>
        </c:ser>
        <c:ser>
          <c:idx val="3"/>
          <c:order val="3"/>
          <c:tx>
            <c:strRef>
              <c:f>data_propres!$U$2</c:f>
              <c:strCache>
                <c:ptCount val="1"/>
                <c:pt idx="0">
                  <c:v>IMG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data_propres!$U$3:$U$4</c:f>
              <c:numCache>
                <c:formatCode>General</c:formatCode>
                <c:ptCount val="2"/>
                <c:pt idx="0">
                  <c:v>4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C9-4536-AE4B-CB89490E6A65}"/>
            </c:ext>
          </c:extLst>
        </c:ser>
        <c:ser>
          <c:idx val="4"/>
          <c:order val="4"/>
          <c:tx>
            <c:v>En Cours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C9-4536-AE4B-CB89490E6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data_propres!$V$3:$V$4</c:f>
              <c:numCache>
                <c:formatCode>General</c:formatCode>
                <c:ptCount val="2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C9-4536-AE4B-CB89490E6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9741055"/>
        <c:axId val="2029742015"/>
      </c:barChart>
      <c:catAx>
        <c:axId val="202974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29742015"/>
        <c:crosses val="autoZero"/>
        <c:auto val="1"/>
        <c:lblAlgn val="ctr"/>
        <c:lblOffset val="100"/>
        <c:noMultiLvlLbl val="0"/>
      </c:catAx>
      <c:valAx>
        <c:axId val="202974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2974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Issue des grossesses selon les 2 groupes: présence d'anomalies chromosomiques Vs Absence d'anomalies chromosomiques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data_propres!$R$2</c:f>
              <c:strCache>
                <c:ptCount val="1"/>
                <c:pt idx="0">
                  <c:v>ACC_VB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C6-441F-8C7D-66C69598B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data_propres!$R$3:$R$4</c:f>
              <c:numCache>
                <c:formatCode>General</c:formatCode>
                <c:ptCount val="2"/>
                <c:pt idx="0">
                  <c:v>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6-441F-8C7D-66C69598BBB1}"/>
            </c:ext>
          </c:extLst>
        </c:ser>
        <c:ser>
          <c:idx val="1"/>
          <c:order val="1"/>
          <c:tx>
            <c:strRef>
              <c:f>data_propres!$S$2</c:f>
              <c:strCache>
                <c:ptCount val="1"/>
                <c:pt idx="0">
                  <c:v>ACC_CS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C6-441F-8C7D-66C69598B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data_propres!$S$3:$S$4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6-441F-8C7D-66C69598BBB1}"/>
            </c:ext>
          </c:extLst>
        </c:ser>
        <c:ser>
          <c:idx val="2"/>
          <c:order val="2"/>
          <c:tx>
            <c:strRef>
              <c:f>data_propres!$T$2</c:f>
              <c:strCache>
                <c:ptCount val="1"/>
                <c:pt idx="0">
                  <c:v>MFIU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data_propres!$T$3:$T$4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C6-441F-8C7D-66C69598BBB1}"/>
            </c:ext>
          </c:extLst>
        </c:ser>
        <c:ser>
          <c:idx val="3"/>
          <c:order val="3"/>
          <c:tx>
            <c:strRef>
              <c:f>data_propres!$U$2</c:f>
              <c:strCache>
                <c:ptCount val="1"/>
                <c:pt idx="0">
                  <c:v>IMG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data_propres!$U$3:$U$4</c:f>
              <c:numCache>
                <c:formatCode>General</c:formatCode>
                <c:ptCount val="2"/>
                <c:pt idx="0">
                  <c:v>4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C6-441F-8C7D-66C69598BBB1}"/>
            </c:ext>
          </c:extLst>
        </c:ser>
        <c:ser>
          <c:idx val="4"/>
          <c:order val="4"/>
          <c:tx>
            <c:v>En cours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C6-441F-8C7D-66C69598BB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data_propres!$Q$3:$Q$4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data_propres!$V$3:$V$4</c:f>
              <c:numCache>
                <c:formatCode>General</c:formatCode>
                <c:ptCount val="2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C6-441F-8C7D-66C69598B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9741055"/>
        <c:axId val="2029742015"/>
      </c:barChart>
      <c:catAx>
        <c:axId val="202974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29742015"/>
        <c:crosses val="autoZero"/>
        <c:auto val="1"/>
        <c:lblAlgn val="ctr"/>
        <c:lblOffset val="100"/>
        <c:noMultiLvlLbl val="0"/>
      </c:catAx>
      <c:valAx>
        <c:axId val="202974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297410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Issue des grossesses selon les 2 groupes: présence d'anomalies chromosomiques Vs Absence d'anomalies chromosomiques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data_propres!$R$7</c:f>
              <c:strCache>
                <c:ptCount val="1"/>
                <c:pt idx="0">
                  <c:v>ACC_VB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4B-42C5-8FBF-9A451D2D6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data_propres!$Q$8:$Q$9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data_propres!$R$8:$R$9</c:f>
              <c:numCache>
                <c:formatCode>0%</c:formatCode>
                <c:ptCount val="2"/>
                <c:pt idx="0">
                  <c:v>0.46666666666666667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B-42C5-8FBF-9A451D2D6210}"/>
            </c:ext>
          </c:extLst>
        </c:ser>
        <c:ser>
          <c:idx val="1"/>
          <c:order val="1"/>
          <c:tx>
            <c:strRef>
              <c:f>data_propres!$S$7</c:f>
              <c:strCache>
                <c:ptCount val="1"/>
                <c:pt idx="0">
                  <c:v>ACC_CS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4B-42C5-8FBF-9A451D2D6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data_propres!$Q$8:$Q$9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data_propres!$S$8:$S$9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B-42C5-8FBF-9A451D2D6210}"/>
            </c:ext>
          </c:extLst>
        </c:ser>
        <c:ser>
          <c:idx val="2"/>
          <c:order val="2"/>
          <c:tx>
            <c:strRef>
              <c:f>data_propres!$T$7</c:f>
              <c:strCache>
                <c:ptCount val="1"/>
                <c:pt idx="0">
                  <c:v>MFIU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data_propres!$Q$8:$Q$9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data_propres!$T$8:$T$9</c:f>
              <c:numCache>
                <c:formatCode>0%</c:formatCode>
                <c:ptCount val="2"/>
                <c:pt idx="0">
                  <c:v>3.3333333333333333E-2</c:v>
                </c:pt>
                <c:pt idx="1">
                  <c:v>0.30434782608695654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B-42C5-8FBF-9A451D2D6210}"/>
            </c:ext>
          </c:extLst>
        </c:ser>
        <c:ser>
          <c:idx val="3"/>
          <c:order val="3"/>
          <c:tx>
            <c:strRef>
              <c:f>data_propres!$U$7</c:f>
              <c:strCache>
                <c:ptCount val="1"/>
                <c:pt idx="0">
                  <c:v>IMG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data_propres!$Q$8:$Q$9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data_propres!$U$8:$U$9</c:f>
              <c:numCache>
                <c:formatCode>0%</c:formatCode>
                <c:ptCount val="2"/>
                <c:pt idx="0">
                  <c:v>0.13333333333333333</c:v>
                </c:pt>
                <c:pt idx="1">
                  <c:v>0.69565217391304346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B-42C5-8FBF-9A451D2D6210}"/>
            </c:ext>
          </c:extLst>
        </c:ser>
        <c:ser>
          <c:idx val="4"/>
          <c:order val="4"/>
          <c:tx>
            <c:v>En cours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4B-42C5-8FBF-9A451D2D6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data_propres!$Q$8:$Q$9</c:f>
              <c:strCache>
                <c:ptCount val="2"/>
                <c:pt idx="0">
                  <c:v>Normal</c:v>
                </c:pt>
                <c:pt idx="1">
                  <c:v>Anomalie</c:v>
                </c:pt>
              </c:strCache>
            </c:strRef>
          </c:cat>
          <c:val>
            <c:numRef>
              <c:f>data_propres!$V$8:$V$9</c:f>
              <c:numCache>
                <c:formatCode>0%</c:formatCode>
                <c:ptCount val="2"/>
                <c:pt idx="0">
                  <c:v>0.26666666666666666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B-42C5-8FBF-9A451D2D6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8201568"/>
        <c:axId val="268202528"/>
      </c:barChart>
      <c:catAx>
        <c:axId val="2682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68202528"/>
        <c:crosses val="autoZero"/>
        <c:auto val="1"/>
        <c:lblAlgn val="ctr"/>
        <c:lblOffset val="100"/>
        <c:noMultiLvlLbl val="0"/>
      </c:catAx>
      <c:valAx>
        <c:axId val="26820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68201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Issue de grossesse par groupe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data_propres!$AB$2</c:f>
              <c:strCache>
                <c:ptCount val="1"/>
                <c:pt idx="0">
                  <c:v>ACC_VB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data_propres!$AB$3:$AB$9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E-4322-A8AD-79247DA5C8D6}"/>
            </c:ext>
          </c:extLst>
        </c:ser>
        <c:ser>
          <c:idx val="1"/>
          <c:order val="1"/>
          <c:tx>
            <c:strRef>
              <c:f>data_propres!$AC$2</c:f>
              <c:strCache>
                <c:ptCount val="1"/>
                <c:pt idx="0">
                  <c:v>ACC_CS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data_propres!$AC$3:$AC$9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E-4322-A8AD-79247DA5C8D6}"/>
            </c:ext>
          </c:extLst>
        </c:ser>
        <c:ser>
          <c:idx val="2"/>
          <c:order val="2"/>
          <c:tx>
            <c:strRef>
              <c:f>data_propres!$AD$2</c:f>
              <c:strCache>
                <c:ptCount val="1"/>
                <c:pt idx="0">
                  <c:v>MFIU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data_propres!$AD$3:$AD$9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2E-4322-A8AD-79247DA5C8D6}"/>
            </c:ext>
          </c:extLst>
        </c:ser>
        <c:ser>
          <c:idx val="3"/>
          <c:order val="3"/>
          <c:tx>
            <c:strRef>
              <c:f>data_propres!$AE$2</c:f>
              <c:strCache>
                <c:ptCount val="1"/>
                <c:pt idx="0">
                  <c:v>IMG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data_propres!$AE$3:$AE$9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2E-4322-A8AD-79247DA5C8D6}"/>
            </c:ext>
          </c:extLst>
        </c:ser>
        <c:ser>
          <c:idx val="4"/>
          <c:order val="4"/>
          <c:tx>
            <c:strRef>
              <c:f>data_propres!$AF$2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data_propres!$AF$3:$AF$9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2E-4322-A8AD-79247DA5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966751"/>
        <c:axId val="1845965791"/>
      </c:barChart>
      <c:catAx>
        <c:axId val="184596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845965791"/>
        <c:crosses val="autoZero"/>
        <c:auto val="1"/>
        <c:lblAlgn val="ctr"/>
        <c:lblOffset val="100"/>
        <c:noMultiLvlLbl val="0"/>
      </c:catAx>
      <c:valAx>
        <c:axId val="184596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84596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Issue de grossesse par groupe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data_propres!$AB$2</c:f>
              <c:strCache>
                <c:ptCount val="1"/>
                <c:pt idx="0">
                  <c:v>ACC_VB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data_propres!$AB$3:$AB$9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4-4794-AAFB-233602385664}"/>
            </c:ext>
          </c:extLst>
        </c:ser>
        <c:ser>
          <c:idx val="1"/>
          <c:order val="1"/>
          <c:tx>
            <c:strRef>
              <c:f>data_propres!$AC$2</c:f>
              <c:strCache>
                <c:ptCount val="1"/>
                <c:pt idx="0">
                  <c:v>ACC_CS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data_propres!$AC$3:$AC$9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F4-4794-AAFB-233602385664}"/>
            </c:ext>
          </c:extLst>
        </c:ser>
        <c:ser>
          <c:idx val="2"/>
          <c:order val="2"/>
          <c:tx>
            <c:strRef>
              <c:f>data_propres!$AD$2</c:f>
              <c:strCache>
                <c:ptCount val="1"/>
                <c:pt idx="0">
                  <c:v>MFIU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data_propres!$AD$3:$AD$9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F4-4794-AAFB-233602385664}"/>
            </c:ext>
          </c:extLst>
        </c:ser>
        <c:ser>
          <c:idx val="3"/>
          <c:order val="3"/>
          <c:tx>
            <c:strRef>
              <c:f>data_propres!$AE$2</c:f>
              <c:strCache>
                <c:ptCount val="1"/>
                <c:pt idx="0">
                  <c:v>IMG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data_propres!$AE$3:$AE$9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F4-4794-AAFB-233602385664}"/>
            </c:ext>
          </c:extLst>
        </c:ser>
        <c:ser>
          <c:idx val="4"/>
          <c:order val="4"/>
          <c:tx>
            <c:strRef>
              <c:f>data_propres!$AF$2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data_propres!$AA$3:$AA$9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data_propres!$AF$3:$AF$9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F4-4794-AAFB-233602385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966751"/>
        <c:axId val="1845965791"/>
      </c:barChart>
      <c:catAx>
        <c:axId val="184596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845965791"/>
        <c:crosses val="autoZero"/>
        <c:auto val="1"/>
        <c:lblAlgn val="ctr"/>
        <c:lblOffset val="100"/>
        <c:noMultiLvlLbl val="0"/>
      </c:catAx>
      <c:valAx>
        <c:axId val="184596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84596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B3-4F51-927C-5B560B127D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B3-4F51-927C-5B560B127D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B3-4F51-927C-5B560B127D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B3-4F51-927C-5B560B127D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B3-4F51-927C-5B560B127D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B3-4F51-927C-5B560B127D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Analyse1!$H$3:$H$8</c:f>
              <c:strCache>
                <c:ptCount val="6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</c:strCache>
            </c:strRef>
          </c:cat>
          <c:val>
            <c:numRef>
              <c:f>Analyse1!$I$3:$I$8</c:f>
              <c:numCache>
                <c:formatCode>General</c:formatCode>
                <c:ptCount val="6"/>
                <c:pt idx="0">
                  <c:v>30</c:v>
                </c:pt>
                <c:pt idx="1">
                  <c:v>5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B-4556-BE1D-76EA93F48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5271216097987"/>
          <c:y val="0.28604695246427536"/>
          <c:w val="0.27814260717410322"/>
          <c:h val="0.6366382327209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B5-4B3C-9036-3EC8E3F703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8B5-4B3C-9036-3EC8E3F70315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B5-4B3C-9036-3EC8E3F703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B5-4B3C-9036-3EC8E3F703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8B5-4B3C-9036-3EC8E3F703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B5-4B3C-9036-3EC8E3F703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E1-4EA6-BD1E-4C1565849A92}"/>
              </c:ext>
            </c:extLst>
          </c:dPt>
          <c:dLbls>
            <c:dLbl>
              <c:idx val="0"/>
              <c:layout>
                <c:manualLayout>
                  <c:x val="-0.19034189691805767"/>
                  <c:y val="4.491398460020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B5-4B3C-9036-3EC8E3F70315}"/>
                </c:ext>
              </c:extLst>
            </c:dLbl>
            <c:dLbl>
              <c:idx val="1"/>
              <c:layout>
                <c:manualLayout>
                  <c:x val="5.8596727133246276E-2"/>
                  <c:y val="-0.15635120070509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B5-4B3C-9036-3EC8E3F70315}"/>
                </c:ext>
              </c:extLst>
            </c:dLbl>
            <c:dLbl>
              <c:idx val="2"/>
              <c:layout>
                <c:manualLayout>
                  <c:x val="7.4361117732971188E-2"/>
                  <c:y val="-5.332414243226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B5-4B3C-9036-3EC8E3F70315}"/>
                </c:ext>
              </c:extLst>
            </c:dLbl>
            <c:dLbl>
              <c:idx val="3"/>
              <c:layout>
                <c:manualLayout>
                  <c:x val="0.16110512048062955"/>
                  <c:y val="-2.970752959609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B5-4B3C-9036-3EC8E3F70315}"/>
                </c:ext>
              </c:extLst>
            </c:dLbl>
            <c:dLbl>
              <c:idx val="4"/>
              <c:layout>
                <c:manualLayout>
                  <c:x val="6.9666693980290434E-2"/>
                  <c:y val="8.6321722652195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B5-4B3C-9036-3EC8E3F70315}"/>
                </c:ext>
              </c:extLst>
            </c:dLbl>
            <c:dLbl>
              <c:idx val="5"/>
              <c:layout>
                <c:manualLayout>
                  <c:x val="4.076179134344509E-2"/>
                  <c:y val="0.148219664962981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B5-4B3C-9036-3EC8E3F703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15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Analyse1!$H$3:$H$9</c:f>
              <c:strCache>
                <c:ptCount val="7"/>
                <c:pt idx="0">
                  <c:v>Normal</c:v>
                </c:pt>
                <c:pt idx="1">
                  <c:v>Trisomie 18</c:v>
                </c:pt>
                <c:pt idx="2">
                  <c:v>Trisomie 22</c:v>
                </c:pt>
                <c:pt idx="3">
                  <c:v>Trisomie 21</c:v>
                </c:pt>
                <c:pt idx="4">
                  <c:v>Trisomie 13</c:v>
                </c:pt>
                <c:pt idx="5">
                  <c:v>Monosomie X</c:v>
                </c:pt>
                <c:pt idx="6">
                  <c:v>Deletion 8</c:v>
                </c:pt>
              </c:strCache>
            </c:strRef>
          </c:cat>
          <c:val>
            <c:numRef>
              <c:f>Analyse1!$J$3:$J$9</c:f>
              <c:numCache>
                <c:formatCode>0%</c:formatCode>
                <c:ptCount val="7"/>
                <c:pt idx="0">
                  <c:v>0.56603773584905659</c:v>
                </c:pt>
                <c:pt idx="1">
                  <c:v>9.4339622641509441E-2</c:v>
                </c:pt>
                <c:pt idx="2">
                  <c:v>1.8867924528301886E-2</c:v>
                </c:pt>
                <c:pt idx="3">
                  <c:v>0.16981132075471697</c:v>
                </c:pt>
                <c:pt idx="4">
                  <c:v>3.7735849056603772E-2</c:v>
                </c:pt>
                <c:pt idx="5">
                  <c:v>9.4339622641509441E-2</c:v>
                </c:pt>
                <c:pt idx="6">
                  <c:v>1.8867924528301886E-2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5-4B3C-9036-3EC8E3F7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778455818022742"/>
          <c:y val="0.16101560221638961"/>
          <c:w val="0.31554877515310586"/>
          <c:h val="0.83116287547389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Analyse1!$B$20:$B$46</c:f>
              <c:numCache>
                <c:formatCode>General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</c:numCache>
            </c:numRef>
          </c:xVal>
          <c:yVal>
            <c:numRef>
              <c:f>Analyse1!$C$20:$C$46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35-4EFF-87B8-7D3E6441F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862368"/>
        <c:axId val="724864288"/>
      </c:scatterChart>
      <c:valAx>
        <c:axId val="724862368"/>
        <c:scaling>
          <c:orientation val="minMax"/>
          <c:max val="50"/>
          <c:min val="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724864288"/>
        <c:crosses val="autoZero"/>
        <c:crossBetween val="midCat"/>
        <c:majorUnit val="1"/>
      </c:valAx>
      <c:valAx>
        <c:axId val="7248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72486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clusteredColumn" uniqueId="{ACF7A042-6BC5-4A80-A042-8B050DAA5F75}">
          <cx:dataLabels/>
          <cx:dataId val="0"/>
          <cx:layoutPr>
            <cx:binning intervalClosed="r">
              <cx:binSize val="4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  <cx:data id="1">
      <cx:numDim type="val">
        <cx:f>_xlchart.v1.4</cx:f>
      </cx:numDim>
    </cx:data>
  </cx:chartData>
  <cx:chart>
    <cx:plotArea>
      <cx:plotAreaRegion>
        <cx:series layoutId="clusteredColumn" uniqueId="{E3107CCE-1150-4C4C-9513-D546713ABF2C}" formatIdx="0">
          <cx:tx>
            <cx:txData>
              <cx:f>_xlchart.v1.1</cx:f>
              <cx:v>Normal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</cx:dataLabels>
          <cx:dataId val="0"/>
          <cx:layoutPr>
            <cx:binning intervalClosed="r" underflow="auto" overflow="6">
              <cx:binSize val="0.5"/>
            </cx:binning>
          </cx:layoutPr>
        </cx:series>
        <cx:series layoutId="clusteredColumn" hidden="1" uniqueId="{00000001-771C-404F-B5AE-92A73E958B95}" formatIdx="1">
          <cx:tx>
            <cx:txData>
              <cx:f>_xlchart.v1.3</cx:f>
              <cx:v>Anomalies</cx:v>
            </cx:txData>
          </cx:tx>
          <cx:dataId val="1"/>
          <cx:layoutPr>
            <cx:binning intervalClosed="r"/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/>
          </a:pPr>
          <a:endParaRPr lang="en-US" sz="12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</cx:chartData>
  <cx:chart>
    <cx:plotArea>
      <cx:plotAreaRegion>
        <cx:series layoutId="clusteredColumn" uniqueId="{6FA997D9-D51B-4BBD-9E6B-2948AC7DDA7A}">
          <cx:tx>
            <cx:txData>
              <cx:f>_xlchart.v1.5</cx:f>
              <cx:v>Anomalies</cx:v>
            </cx:txData>
          </cx:tx>
          <cx:spPr>
            <a:solidFill>
              <a:schemeClr val="accent2"/>
            </a:solidFill>
            <a:ln>
              <a:solidFill>
                <a:schemeClr val="accent2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</cx:dataLabels>
          <cx:dataId val="0"/>
          <cx:layoutPr>
            <cx:binning intervalClosed="r" underflow="0" overflow="6">
              <cx:binSize val="0.5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2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/>
          </a:pPr>
          <a:endParaRPr lang="en-US" sz="12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  <cx:data id="1">
      <cx:numDim type="val">
        <cx:f>_xlchart.v1.10</cx:f>
      </cx:numDim>
    </cx:data>
  </cx:chartData>
  <cx:chart>
    <cx:plotArea>
      <cx:plotAreaRegion>
        <cx:series layoutId="boxWhisker" uniqueId="{5041F0D5-BA2E-4842-9CB9-00F815E549CB}">
          <cx:tx>
            <cx:txData>
              <cx:f>_xlchart.v1.7</cx:f>
              <cx:v>Normal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2CE7-40B3-B8B0-7E427FD04507}">
          <cx:tx>
            <cx:txData>
              <cx:f>_xlchart.v1.9</cx:f>
              <cx:v>Anomalies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in="3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/>
          </a:pPr>
          <a:endParaRPr lang="en-US" sz="11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openxmlformats.org/officeDocument/2006/relationships/chart" Target="../charts/chart10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28575</xdr:rowOff>
    </xdr:from>
    <xdr:to>
      <xdr:col>28</xdr:col>
      <xdr:colOff>95250</xdr:colOff>
      <xdr:row>36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E98B28-33A4-4048-9AFD-73E1DF11A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495299</xdr:colOff>
      <xdr:row>9</xdr:row>
      <xdr:rowOff>133350</xdr:rowOff>
    </xdr:from>
    <xdr:to>
      <xdr:col>23</xdr:col>
      <xdr:colOff>447674</xdr:colOff>
      <xdr:row>34</xdr:row>
      <xdr:rowOff>76200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269A473-0F8E-3851-42E6-8D45A27BD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194982</xdr:colOff>
      <xdr:row>33</xdr:row>
      <xdr:rowOff>76200</xdr:rowOff>
    </xdr:from>
    <xdr:to>
      <xdr:col>24</xdr:col>
      <xdr:colOff>66115</xdr:colOff>
      <xdr:row>59</xdr:row>
      <xdr:rowOff>0</xdr:rowOff>
    </xdr:to>
    <xdr:graphicFrame macro="">
      <xdr:nvGraphicFramePr>
        <xdr:cNvPr id="15" name="Chart 5">
          <a:extLst>
            <a:ext uri="{FF2B5EF4-FFF2-40B4-BE49-F238E27FC236}">
              <a16:creationId xmlns:a16="http://schemas.microsoft.com/office/drawing/2014/main" id="{24A6B730-3CF1-49C8-BF85-ED4C1D0F1B0F}"/>
            </a:ext>
            <a:ext uri="{147F2762-F138-4A5C-976F-8EAC2B608ADB}">
              <a16:predDERef xmlns:a16="http://schemas.microsoft.com/office/drawing/2014/main" pred="{4269A473-0F8E-3851-42E6-8D45A27BD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531158</xdr:colOff>
      <xdr:row>61</xdr:row>
      <xdr:rowOff>72278</xdr:rowOff>
    </xdr:from>
    <xdr:to>
      <xdr:col>23</xdr:col>
      <xdr:colOff>504264</xdr:colOff>
      <xdr:row>86</xdr:row>
      <xdr:rowOff>33618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B3CD3A49-A45B-1BE4-4F8D-80F3CFD39BDD}"/>
            </a:ext>
            <a:ext uri="{147F2762-F138-4A5C-976F-8EAC2B608ADB}">
              <a16:predDERef xmlns:a16="http://schemas.microsoft.com/office/drawing/2014/main" pred="{24A6B730-3CF1-49C8-BF85-ED4C1D0F1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67234</xdr:colOff>
      <xdr:row>9</xdr:row>
      <xdr:rowOff>141193</xdr:rowOff>
    </xdr:from>
    <xdr:to>
      <xdr:col>38</xdr:col>
      <xdr:colOff>89646</xdr:colOff>
      <xdr:row>34</xdr:row>
      <xdr:rowOff>78441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7A7655-3814-8DD0-37B0-791EDA7AA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22412</xdr:colOff>
      <xdr:row>35</xdr:row>
      <xdr:rowOff>89647</xdr:rowOff>
    </xdr:from>
    <xdr:to>
      <xdr:col>38</xdr:col>
      <xdr:colOff>44824</xdr:colOff>
      <xdr:row>60</xdr:row>
      <xdr:rowOff>26895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9580E7-BAA8-47FE-96E6-439AC4D9E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96505</xdr:colOff>
      <xdr:row>1</xdr:row>
      <xdr:rowOff>20731</xdr:rowOff>
    </xdr:from>
    <xdr:to>
      <xdr:col>31</xdr:col>
      <xdr:colOff>380193</xdr:colOff>
      <xdr:row>19</xdr:row>
      <xdr:rowOff>62469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155A50-C185-EB37-F643-8BA00A7B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6417" y="233643"/>
          <a:ext cx="5124629" cy="3778099"/>
        </a:xfrm>
        <a:prstGeom prst="rect">
          <a:avLst/>
        </a:prstGeom>
      </xdr:spPr>
    </xdr:pic>
    <xdr:clientData/>
  </xdr:twoCellAnchor>
  <xdr:twoCellAnchor editAs="oneCell">
    <xdr:from>
      <xdr:col>5</xdr:col>
      <xdr:colOff>156882</xdr:colOff>
      <xdr:row>2</xdr:row>
      <xdr:rowOff>100853</xdr:rowOff>
    </xdr:from>
    <xdr:to>
      <xdr:col>26</xdr:col>
      <xdr:colOff>548621</xdr:colOff>
      <xdr:row>28</xdr:row>
      <xdr:rowOff>124888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663493-3906-EEE0-B330-60937329A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0" y="481853"/>
          <a:ext cx="13099209" cy="5279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1</xdr:row>
      <xdr:rowOff>38100</xdr:rowOff>
    </xdr:from>
    <xdr:to>
      <xdr:col>23</xdr:col>
      <xdr:colOff>219075</xdr:colOff>
      <xdr:row>15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8C822B-4AC8-B0B8-9912-5EAE429ED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733425</xdr:colOff>
      <xdr:row>17</xdr:row>
      <xdr:rowOff>9524</xdr:rowOff>
    </xdr:from>
    <xdr:to>
      <xdr:col>18</xdr:col>
      <xdr:colOff>438150</xdr:colOff>
      <xdr:row>39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1DF0E3-5263-99A8-F310-06A65D230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76199</xdr:colOff>
      <xdr:row>18</xdr:row>
      <xdr:rowOff>4762</xdr:rowOff>
    </xdr:from>
    <xdr:to>
      <xdr:col>9</xdr:col>
      <xdr:colOff>590549</xdr:colOff>
      <xdr:row>32</xdr:row>
      <xdr:rowOff>80962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C54DDB1-43F6-47CF-8668-E23799E53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447675</xdr:colOff>
      <xdr:row>33</xdr:row>
      <xdr:rowOff>9525</xdr:rowOff>
    </xdr:from>
    <xdr:to>
      <xdr:col>9</xdr:col>
      <xdr:colOff>323850</xdr:colOff>
      <xdr:row>47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17DD0D86-6D9D-4679-8489-B9430E2D18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1800" y="6296025"/>
              <a:ext cx="49244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150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571499</xdr:colOff>
      <xdr:row>38</xdr:row>
      <xdr:rowOff>28575</xdr:rowOff>
    </xdr:from>
    <xdr:to>
      <xdr:col>24</xdr:col>
      <xdr:colOff>104774</xdr:colOff>
      <xdr:row>52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B963C7-D7EC-790F-E674-893E2D995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2</xdr:row>
      <xdr:rowOff>133349</xdr:rowOff>
    </xdr:from>
    <xdr:to>
      <xdr:col>15</xdr:col>
      <xdr:colOff>533400</xdr:colOff>
      <xdr:row>20</xdr:row>
      <xdr:rowOff>123824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713FF594-CF29-3F9E-93A5-213E45D693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43300" y="514349"/>
              <a:ext cx="4914900" cy="3419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150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16</xdr:col>
      <xdr:colOff>123824</xdr:colOff>
      <xdr:row>2</xdr:row>
      <xdr:rowOff>142875</xdr:rowOff>
    </xdr:from>
    <xdr:to>
      <xdr:col>24</xdr:col>
      <xdr:colOff>133349</xdr:colOff>
      <xdr:row>20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671A4EA-7E0D-BD2B-A970-88B5B5C726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58224" y="523875"/>
              <a:ext cx="4886325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150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9</xdr:col>
      <xdr:colOff>590551</xdr:colOff>
      <xdr:row>22</xdr:row>
      <xdr:rowOff>185737</xdr:rowOff>
    </xdr:from>
    <xdr:to>
      <xdr:col>16</xdr:col>
      <xdr:colOff>552450</xdr:colOff>
      <xdr:row>37</xdr:row>
      <xdr:rowOff>71437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EA6A5738-1134-91C9-D33A-B2E434D1A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57751" y="4376737"/>
              <a:ext cx="4229099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150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5B4823-F7DD-40B3-A587-7A0278A60690}" name="tblData" displayName="tblData" ref="A1:P54" totalsRowShown="0" headerRowDxfId="12">
  <autoFilter ref="A1:P54" xr:uid="{00000000-0001-0000-0000-000000000000}"/>
  <tableColumns count="16">
    <tableColumn id="16" xr3:uid="{CC8E8681-A7E4-4D63-A558-87FB3AEFF977}" name="Column1"/>
    <tableColumn id="18" xr3:uid="{C55DFF76-40D6-4773-B522-AD4563CD1BBA}" name="Anonymized"/>
    <tableColumn id="2" xr3:uid="{CB5AA63C-5E0A-402C-AE3E-1314628B3F4E}" name="DDN" dataDxfId="11"/>
    <tableColumn id="3" xr3:uid="{56D22964-FD19-4429-9FC4-582EE762ED2F}" name="Age" dataDxfId="10"/>
    <tableColumn id="4" xr3:uid="{FBCF840C-DB35-4778-8F11-89D41B911535}" name="parité"/>
    <tableColumn id="5" xr3:uid="{E61776B9-91D4-4499-BB9E-B3B93E6CDA20}" name="atcds" dataDxfId="9"/>
    <tableColumn id="6" xr3:uid="{9A5C6BA8-0429-4A93-BA6F-A940ACFDD9CD}" name="CN (mm)" dataDxfId="8"/>
    <tableColumn id="7" xr3:uid="{91B87AA9-9F13-466A-924D-CEA55121CC67}" name="echo"/>
    <tableColumn id="8" xr3:uid="{21CEFC10-17BE-4361-B731-909B74978DA8}" name="ACPA, Bobs, FISH"/>
    <tableColumn id="9" xr3:uid="{184DBAD6-881C-49F8-A375-4615BBA2FBDA}" name="caryotype"/>
    <tableColumn id="10" xr3:uid="{16886FB4-03DF-43C5-A456-0F540C170D5B}" name="alies morpho+echo cœur"/>
    <tableColumn id="11" xr3:uid="{57BAE2FE-6A6A-4A78-AB9B-99C2D1CEAEE3}" name="Accouchement"/>
    <tableColumn id="12" xr3:uid="{11635D4D-9CE7-4868-9973-CB1EF0EBB1E0}" name="Terme ACC" dataDxfId="7"/>
    <tableColumn id="13" xr3:uid="{737F4208-01DF-47E8-833E-4B9B1AFBC228}" name="IMG" dataDxfId="6"/>
    <tableColumn id="14" xr3:uid="{8D9C9F6F-4237-4647-AF39-E2BF5817B7F6}" name="MFIU" dataDxfId="5"/>
    <tableColumn id="15" xr3:uid="{D6ABE252-1128-4F74-8ECB-63AD32A3DAE8}" name="foetopath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55EEA-7162-4CBD-971A-7D60D803BA21}" name="tblCaryotype" displayName="tblCaryotype" ref="B2:E14" totalsRowShown="0">
  <autoFilter ref="B2:E14" xr:uid="{99655EEA-7162-4CBD-971A-7D60D803BA21}"/>
  <tableColumns count="4">
    <tableColumn id="1" xr3:uid="{8904275E-D08E-4652-B201-B04CFD56C425}" name="code_caryotype"/>
    <tableColumn id="2" xr3:uid="{0C69EE28-FADC-4BAA-95A6-FFDC3B51AA7F}" name="#" dataDxfId="4">
      <calculatedColumnFormula>COUNTIF(data_brutes!$J$2:$J$54,Analyse1!B3)</calculatedColumnFormula>
    </tableColumn>
    <tableColumn id="3" xr3:uid="{FA323743-F2C2-455E-926F-C4F9AB72AE8E}" name="%" dataDxfId="3">
      <calculatedColumnFormula>C3/SUM($C$3:$C$14)</calculatedColumnFormula>
    </tableColumn>
    <tableColumn id="4" xr3:uid="{A7AF4841-E99F-4AB6-91E9-9AE19433E3FC}" name="caryotype" dataDxfId="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0125-9DC8-4EED-B70A-928EDA839714}">
  <dimension ref="A1:M108"/>
  <sheetViews>
    <sheetView showGridLines="0" topLeftCell="E4" workbookViewId="0">
      <selection activeCell="M39" sqref="M39"/>
    </sheetView>
  </sheetViews>
  <sheetFormatPr baseColWidth="10" defaultColWidth="8.85546875" defaultRowHeight="15" outlineLevelRow="1" outlineLevelCol="1" x14ac:dyDescent="0.25"/>
  <cols>
    <col min="1" max="2" width="9.140625" hidden="1" customWidth="1" outlineLevel="1"/>
    <col min="3" max="3" width="6.42578125" style="3" hidden="1" customWidth="1" outlineLevel="1"/>
    <col min="4" max="4" width="12.7109375" style="3" hidden="1" customWidth="1" outlineLevel="1"/>
    <col min="5" max="5" width="3" customWidth="1" collapsed="1"/>
    <col min="6" max="6" width="9.140625" style="34" hidden="1" customWidth="1" outlineLevel="1"/>
    <col min="7" max="7" width="16" style="34" hidden="1" customWidth="1" outlineLevel="1"/>
    <col min="8" max="8" width="3.28515625" customWidth="1" collapsed="1"/>
    <col min="9" max="9" width="14.42578125" customWidth="1"/>
    <col min="14" max="14" width="12.28515625" bestFit="1" customWidth="1"/>
    <col min="15" max="15" width="11.42578125" bestFit="1" customWidth="1"/>
  </cols>
  <sheetData>
    <row r="1" spans="1:13" s="24" customFormat="1" hidden="1" outlineLevel="1" x14ac:dyDescent="0.25">
      <c r="A1" s="21" t="s">
        <v>166</v>
      </c>
      <c r="B1" s="22" t="s">
        <v>165</v>
      </c>
      <c r="C1" s="23" t="s">
        <v>167</v>
      </c>
      <c r="D1" s="18" t="s">
        <v>168</v>
      </c>
      <c r="F1" t="s">
        <v>169</v>
      </c>
      <c r="G1" s="25">
        <f>SUM(D2:D1048576)</f>
        <v>-29.884897159408286</v>
      </c>
    </row>
    <row r="2" spans="1:13" hidden="1" outlineLevel="1" x14ac:dyDescent="0.25">
      <c r="A2" s="18">
        <v>3.5</v>
      </c>
      <c r="B2" s="18">
        <v>0</v>
      </c>
      <c r="C2" s="26">
        <f t="shared" ref="C2:C33" si="0">1/(1+EXP(-(G$2 + G$3 * A2)))</f>
        <v>0.23663058350546237</v>
      </c>
      <c r="D2" s="27">
        <f>B2*LN(C2)+(1-B2)*LN(1-C2)</f>
        <v>-0.27001320170231558</v>
      </c>
      <c r="F2" t="s">
        <v>170</v>
      </c>
      <c r="G2" s="28">
        <v>-2.8920841553050201</v>
      </c>
      <c r="I2" s="29"/>
      <c r="J2" s="30"/>
      <c r="K2" s="31"/>
      <c r="L2" s="32" t="s">
        <v>171</v>
      </c>
      <c r="M2" s="33">
        <v>-2.8920841553050201</v>
      </c>
    </row>
    <row r="3" spans="1:13" hidden="1" outlineLevel="1" x14ac:dyDescent="0.25">
      <c r="A3" s="18">
        <v>3.5</v>
      </c>
      <c r="B3" s="18">
        <v>0</v>
      </c>
      <c r="C3" s="26">
        <f t="shared" si="0"/>
        <v>0.23663058350546237</v>
      </c>
      <c r="D3" s="27">
        <f>B3*LN(C3)+(1-B3)*LN(1-C3)</f>
        <v>-0.27001320170231558</v>
      </c>
      <c r="F3" t="s">
        <v>172</v>
      </c>
      <c r="G3" s="28">
        <v>0.49166922391634199</v>
      </c>
      <c r="I3" s="29"/>
      <c r="J3" s="30"/>
      <c r="K3" s="31"/>
      <c r="L3" s="32" t="s">
        <v>173</v>
      </c>
      <c r="M3" s="33">
        <v>0.49166922391634199</v>
      </c>
    </row>
    <row r="4" spans="1:13" collapsed="1" x14ac:dyDescent="0.25">
      <c r="A4" s="18">
        <v>3.5</v>
      </c>
      <c r="B4" s="18">
        <v>0</v>
      </c>
      <c r="C4" s="26">
        <f t="shared" si="0"/>
        <v>0.23663058350546237</v>
      </c>
      <c r="D4" s="27">
        <f t="shared" ref="D4:D54" si="1">B4*LN(C4)+(1-B4)*LN(1-C4)</f>
        <v>-0.27001320170231558</v>
      </c>
      <c r="I4" s="35"/>
      <c r="J4" s="36"/>
      <c r="K4" s="37"/>
      <c r="L4" s="38" t="s">
        <v>174</v>
      </c>
      <c r="M4" s="39">
        <v>7.12</v>
      </c>
    </row>
    <row r="5" spans="1:13" x14ac:dyDescent="0.25">
      <c r="A5" s="18">
        <v>3.5</v>
      </c>
      <c r="B5" s="18">
        <v>0</v>
      </c>
      <c r="C5" s="26">
        <f t="shared" si="0"/>
        <v>0.23663058350546237</v>
      </c>
      <c r="D5" s="27">
        <f t="shared" si="1"/>
        <v>-0.27001320170231558</v>
      </c>
      <c r="I5" s="29"/>
      <c r="J5" s="30"/>
      <c r="K5" s="31"/>
      <c r="L5" s="32" t="s">
        <v>175</v>
      </c>
      <c r="M5" s="40">
        <f>1/(1+EXP(-(M2+M3*M4)))</f>
        <v>0.64762154112448511</v>
      </c>
    </row>
    <row r="6" spans="1:13" ht="9" customHeight="1" x14ac:dyDescent="0.25">
      <c r="A6" s="19">
        <v>3.5</v>
      </c>
      <c r="B6" s="19">
        <v>1</v>
      </c>
      <c r="C6" s="26">
        <f t="shared" si="0"/>
        <v>0.23663058350546237</v>
      </c>
      <c r="D6" s="27">
        <f t="shared" si="1"/>
        <v>-1.4412550733001388</v>
      </c>
      <c r="I6" s="41"/>
      <c r="J6" s="42"/>
    </row>
    <row r="7" spans="1:13" x14ac:dyDescent="0.25">
      <c r="A7" s="18">
        <v>3.6</v>
      </c>
      <c r="B7" s="18">
        <v>0</v>
      </c>
      <c r="C7" s="26">
        <f t="shared" si="0"/>
        <v>0.24562660464811861</v>
      </c>
      <c r="D7" s="27">
        <f t="shared" si="1"/>
        <v>-0.28186781425521301</v>
      </c>
      <c r="F7" s="43"/>
      <c r="G7" s="22"/>
    </row>
    <row r="8" spans="1:13" s="34" customFormat="1" x14ac:dyDescent="0.25">
      <c r="A8" s="18">
        <v>3.6</v>
      </c>
      <c r="B8" s="18">
        <v>0</v>
      </c>
      <c r="C8" s="26">
        <f t="shared" si="0"/>
        <v>0.24562660464811861</v>
      </c>
      <c r="D8" s="27">
        <f t="shared" si="1"/>
        <v>-0.28186781425521301</v>
      </c>
      <c r="F8" s="21" t="s">
        <v>166</v>
      </c>
      <c r="G8" s="21" t="s">
        <v>176</v>
      </c>
    </row>
    <row r="9" spans="1:13" x14ac:dyDescent="0.25">
      <c r="A9" s="18">
        <v>3.6</v>
      </c>
      <c r="B9" s="18">
        <v>0</v>
      </c>
      <c r="C9" s="26">
        <f t="shared" si="0"/>
        <v>0.24562660464811861</v>
      </c>
      <c r="D9" s="27">
        <f t="shared" si="1"/>
        <v>-0.28186781425521301</v>
      </c>
      <c r="F9" s="44">
        <v>3.5</v>
      </c>
      <c r="G9" s="45">
        <v>0.2366305835054624</v>
      </c>
    </row>
    <row r="10" spans="1:13" x14ac:dyDescent="0.25">
      <c r="A10" s="18">
        <v>3.7</v>
      </c>
      <c r="B10" s="18">
        <v>0</v>
      </c>
      <c r="C10" s="26">
        <f t="shared" si="0"/>
        <v>0.25485045135699264</v>
      </c>
      <c r="D10" s="27">
        <f t="shared" si="1"/>
        <v>-0.29417034431387273</v>
      </c>
      <c r="F10" s="44">
        <v>3.595959595959596</v>
      </c>
      <c r="G10" s="45">
        <v>0.245258695960482</v>
      </c>
    </row>
    <row r="11" spans="1:13" x14ac:dyDescent="0.25">
      <c r="A11" s="18">
        <v>3.7</v>
      </c>
      <c r="B11" s="18">
        <v>0</v>
      </c>
      <c r="C11" s="26">
        <f t="shared" si="0"/>
        <v>0.25485045135699264</v>
      </c>
      <c r="D11" s="27">
        <f t="shared" si="1"/>
        <v>-0.29417034431387273</v>
      </c>
      <c r="F11" s="44">
        <v>3.691919191919192</v>
      </c>
      <c r="G11" s="45">
        <v>0.25409669098887649</v>
      </c>
    </row>
    <row r="12" spans="1:13" x14ac:dyDescent="0.25">
      <c r="A12" s="18">
        <v>3.7</v>
      </c>
      <c r="B12" s="18">
        <v>0</v>
      </c>
      <c r="C12" s="26">
        <f t="shared" si="0"/>
        <v>0.25485045135699264</v>
      </c>
      <c r="D12" s="27">
        <f t="shared" si="1"/>
        <v>-0.29417034431387273</v>
      </c>
      <c r="F12" s="44">
        <v>3.7878787878787881</v>
      </c>
      <c r="G12" s="45">
        <v>0.26314212774442752</v>
      </c>
    </row>
    <row r="13" spans="1:13" x14ac:dyDescent="0.25">
      <c r="A13" s="18">
        <v>3.7</v>
      </c>
      <c r="B13" s="18">
        <v>0</v>
      </c>
      <c r="C13" s="26">
        <f t="shared" si="0"/>
        <v>0.25485045135699264</v>
      </c>
      <c r="D13" s="27">
        <f t="shared" si="1"/>
        <v>-0.29417034431387273</v>
      </c>
      <c r="F13" s="44">
        <v>3.8838383838383841</v>
      </c>
      <c r="G13" s="45">
        <v>0.2723919772196281</v>
      </c>
    </row>
    <row r="14" spans="1:13" x14ac:dyDescent="0.25">
      <c r="A14" s="18">
        <v>3.7</v>
      </c>
      <c r="B14" s="18">
        <v>0</v>
      </c>
      <c r="C14" s="26">
        <f t="shared" si="0"/>
        <v>0.25485045135699264</v>
      </c>
      <c r="D14" s="27">
        <f t="shared" si="1"/>
        <v>-0.29417034431387273</v>
      </c>
      <c r="F14" s="44">
        <v>3.9797979797979801</v>
      </c>
      <c r="G14" s="45">
        <v>0.28184260703610969</v>
      </c>
    </row>
    <row r="15" spans="1:13" x14ac:dyDescent="0.25">
      <c r="A15" s="18">
        <v>3.7</v>
      </c>
      <c r="B15" s="18">
        <v>0</v>
      </c>
      <c r="C15" s="26">
        <f t="shared" si="0"/>
        <v>0.25485045135699264</v>
      </c>
      <c r="D15" s="27">
        <f t="shared" si="1"/>
        <v>-0.29417034431387273</v>
      </c>
      <c r="F15" s="44">
        <v>4.0757575757575761</v>
      </c>
      <c r="G15" s="45">
        <v>0.29148976917097119</v>
      </c>
    </row>
    <row r="16" spans="1:13" x14ac:dyDescent="0.25">
      <c r="A16" s="19">
        <v>3.7</v>
      </c>
      <c r="B16" s="19">
        <v>1</v>
      </c>
      <c r="C16" s="26">
        <f t="shared" si="0"/>
        <v>0.25485045135699264</v>
      </c>
      <c r="D16" s="27">
        <f t="shared" si="1"/>
        <v>-1.3670783711284271</v>
      </c>
      <c r="F16" s="44">
        <v>4.1717171717171713</v>
      </c>
      <c r="G16" s="45">
        <v>0.30132859091239822</v>
      </c>
    </row>
    <row r="17" spans="1:7" x14ac:dyDescent="0.25">
      <c r="A17" s="18">
        <v>3.8</v>
      </c>
      <c r="B17" s="18">
        <v>0</v>
      </c>
      <c r="C17" s="26">
        <f t="shared" si="0"/>
        <v>0.26429931961725994</v>
      </c>
      <c r="D17" s="27">
        <f t="shared" si="1"/>
        <v>-0.30693192723431462</v>
      </c>
      <c r="F17" s="44">
        <v>4.2676767676767673</v>
      </c>
      <c r="G17" s="45">
        <v>0.31135356932036312</v>
      </c>
    </row>
    <row r="18" spans="1:7" x14ac:dyDescent="0.25">
      <c r="A18" s="19">
        <v>3.8</v>
      </c>
      <c r="B18" s="19">
        <v>1</v>
      </c>
      <c r="C18" s="26">
        <f t="shared" si="0"/>
        <v>0.26429931961725994</v>
      </c>
      <c r="D18" s="27">
        <f t="shared" si="1"/>
        <v>-1.3306730316572353</v>
      </c>
      <c r="F18" s="44">
        <v>4.3636363636363633</v>
      </c>
      <c r="G18" s="45">
        <v>0.32155856944499128</v>
      </c>
    </row>
    <row r="19" spans="1:7" x14ac:dyDescent="0.25">
      <c r="A19" s="18">
        <v>3.9</v>
      </c>
      <c r="B19" s="18">
        <v>0</v>
      </c>
      <c r="C19" s="26">
        <f t="shared" si="0"/>
        <v>0.27396971016992333</v>
      </c>
      <c r="D19" s="27">
        <f t="shared" si="1"/>
        <v>-0.32016354349862852</v>
      </c>
      <c r="F19" s="44">
        <v>4.4595959595959593</v>
      </c>
      <c r="G19" s="45">
        <v>0.33193682652632389</v>
      </c>
    </row>
    <row r="20" spans="1:7" x14ac:dyDescent="0.25">
      <c r="A20" s="18">
        <v>4</v>
      </c>
      <c r="B20" s="18">
        <v>0</v>
      </c>
      <c r="C20" s="26">
        <f t="shared" si="0"/>
        <v>0.28385741018804106</v>
      </c>
      <c r="D20" s="27">
        <f t="shared" si="1"/>
        <v>-0.33387598406671315</v>
      </c>
      <c r="F20" s="44">
        <v>4.5555555555555554</v>
      </c>
      <c r="G20" s="45">
        <v>0.34248095236481813</v>
      </c>
    </row>
    <row r="21" spans="1:7" x14ac:dyDescent="0.25">
      <c r="A21" s="18">
        <v>4</v>
      </c>
      <c r="B21" s="18">
        <v>0</v>
      </c>
      <c r="C21" s="26">
        <f t="shared" si="0"/>
        <v>0.28385741018804106</v>
      </c>
      <c r="D21" s="27">
        <f t="shared" si="1"/>
        <v>-0.33387598406671315</v>
      </c>
      <c r="F21" s="44">
        <v>4.6515151515151514</v>
      </c>
      <c r="G21" s="45">
        <v>0.35318294601222949</v>
      </c>
    </row>
    <row r="22" spans="1:7" x14ac:dyDescent="0.25">
      <c r="A22" s="18">
        <v>4</v>
      </c>
      <c r="B22" s="18">
        <v>0</v>
      </c>
      <c r="C22" s="26">
        <f t="shared" si="0"/>
        <v>0.28385741018804106</v>
      </c>
      <c r="D22" s="27">
        <f t="shared" si="1"/>
        <v>-0.33387598406671315</v>
      </c>
      <c r="F22" s="44">
        <v>4.7474747474747474</v>
      </c>
      <c r="G22" s="45">
        <v>0.36403420888793048</v>
      </c>
    </row>
    <row r="23" spans="1:7" x14ac:dyDescent="0.25">
      <c r="A23" s="19">
        <v>4</v>
      </c>
      <c r="B23" s="19">
        <v>1</v>
      </c>
      <c r="C23" s="26">
        <f t="shared" si="0"/>
        <v>0.28385741018804106</v>
      </c>
      <c r="D23" s="27">
        <f t="shared" si="1"/>
        <v>-1.2592832437063652</v>
      </c>
      <c r="F23" s="44">
        <v>4.8434343434343434</v>
      </c>
      <c r="G23" s="45">
        <v>0.37502556437674778</v>
      </c>
    </row>
    <row r="24" spans="1:7" x14ac:dyDescent="0.25">
      <c r="A24" s="19">
        <v>4</v>
      </c>
      <c r="B24" s="19">
        <v>1</v>
      </c>
      <c r="C24" s="26">
        <f t="shared" si="0"/>
        <v>0.28385741018804106</v>
      </c>
      <c r="D24" s="27">
        <f t="shared" si="1"/>
        <v>-1.2592832437063652</v>
      </c>
      <c r="F24" s="44">
        <v>4.9393939393939386</v>
      </c>
      <c r="G24" s="45">
        <v>0.38614728191176462</v>
      </c>
    </row>
    <row r="25" spans="1:7" x14ac:dyDescent="0.25">
      <c r="A25" s="18">
        <v>4.0999999999999996</v>
      </c>
      <c r="B25" s="18">
        <v>0</v>
      </c>
      <c r="C25" s="26">
        <f t="shared" si="0"/>
        <v>0.29395747876126999</v>
      </c>
      <c r="D25" s="27">
        <f t="shared" si="1"/>
        <v>-0.34807981491908097</v>
      </c>
      <c r="F25" s="44">
        <v>5.0353535353535346</v>
      </c>
      <c r="G25" s="45">
        <v>0.39738910549003192</v>
      </c>
    </row>
    <row r="26" spans="1:7" x14ac:dyDescent="0.25">
      <c r="A26" s="18">
        <v>4.2</v>
      </c>
      <c r="B26" s="18">
        <v>0</v>
      </c>
      <c r="C26" s="26">
        <f t="shared" si="0"/>
        <v>0.30426423657712348</v>
      </c>
      <c r="D26" s="27">
        <f t="shared" si="1"/>
        <v>-0.36278534098760851</v>
      </c>
      <c r="F26" s="44">
        <v>5.1313131313131306</v>
      </c>
      <c r="G26" s="45">
        <v>0.40874028651173389</v>
      </c>
    </row>
    <row r="27" spans="1:7" x14ac:dyDescent="0.25">
      <c r="A27" s="19">
        <v>4.2</v>
      </c>
      <c r="B27" s="19">
        <v>1</v>
      </c>
      <c r="C27" s="26">
        <f t="shared" si="0"/>
        <v>0.30426423657712348</v>
      </c>
      <c r="D27" s="27">
        <f t="shared" si="1"/>
        <v>-1.1898587558439917</v>
      </c>
      <c r="F27" s="44">
        <v>5.2272727272727266</v>
      </c>
      <c r="G27" s="45">
        <v>0.42018962077509131</v>
      </c>
    </row>
    <row r="28" spans="1:7" x14ac:dyDescent="0.25">
      <c r="A28" s="18">
        <v>4.4000000000000004</v>
      </c>
      <c r="B28" s="18">
        <v>0</v>
      </c>
      <c r="C28" s="26">
        <f t="shared" si="0"/>
        <v>0.32547138100759865</v>
      </c>
      <c r="D28" s="27">
        <f t="shared" si="1"/>
        <v>-0.39374117429760669</v>
      </c>
      <c r="F28" s="44">
        <v>5.3232323232323244</v>
      </c>
      <c r="G28" s="45">
        <v>0.43172548940130989</v>
      </c>
    </row>
    <row r="29" spans="1:7" x14ac:dyDescent="0.25">
      <c r="A29" s="18">
        <v>4.7</v>
      </c>
      <c r="B29" s="18">
        <v>0</v>
      </c>
      <c r="C29" s="26">
        <f t="shared" si="0"/>
        <v>0.35864759497588089</v>
      </c>
      <c r="D29" s="27">
        <f t="shared" si="1"/>
        <v>-0.44417619930315233</v>
      </c>
      <c r="F29" s="44">
        <v>5.4191919191919187</v>
      </c>
      <c r="G29" s="45">
        <v>0.44333590340736551</v>
      </c>
    </row>
    <row r="30" spans="1:7" x14ac:dyDescent="0.25">
      <c r="A30" s="18">
        <v>4.8</v>
      </c>
      <c r="B30" s="18">
        <v>0</v>
      </c>
      <c r="C30" s="26">
        <f t="shared" si="0"/>
        <v>0.37003378457490099</v>
      </c>
      <c r="D30" s="27">
        <f t="shared" si="1"/>
        <v>-0.46208908734386728</v>
      </c>
      <c r="F30" s="44">
        <v>5.5151515151515156</v>
      </c>
      <c r="G30" s="45">
        <v>0.45500855159055748</v>
      </c>
    </row>
    <row r="31" spans="1:7" x14ac:dyDescent="0.25">
      <c r="A31" s="19">
        <v>4.8</v>
      </c>
      <c r="B31" s="19">
        <v>1</v>
      </c>
      <c r="C31" s="26">
        <f t="shared" si="0"/>
        <v>0.37003378457490099</v>
      </c>
      <c r="D31" s="27">
        <f t="shared" si="1"/>
        <v>-0.99416096785044583</v>
      </c>
      <c r="F31" s="44">
        <v>5.6111111111111107</v>
      </c>
      <c r="G31" s="45">
        <v>0.46673085133876152</v>
      </c>
    </row>
    <row r="32" spans="1:7" x14ac:dyDescent="0.25">
      <c r="A32" s="19">
        <v>4.8600000000000003</v>
      </c>
      <c r="B32" s="19">
        <v>1</v>
      </c>
      <c r="C32" s="26">
        <f t="shared" si="0"/>
        <v>0.37693649399650542</v>
      </c>
      <c r="D32" s="27">
        <f t="shared" si="1"/>
        <v>-0.97567855666123038</v>
      </c>
      <c r="F32" s="44">
        <v>5.7070707070707067</v>
      </c>
      <c r="G32" s="45">
        <v>0.47849000193528179</v>
      </c>
    </row>
    <row r="33" spans="1:7" x14ac:dyDescent="0.25">
      <c r="A33" s="18">
        <v>5</v>
      </c>
      <c r="B33" s="18">
        <v>0</v>
      </c>
      <c r="C33" s="26">
        <f t="shared" si="0"/>
        <v>0.39323407731038751</v>
      </c>
      <c r="D33" s="27">
        <f t="shared" si="1"/>
        <v>-0.49961219213283897</v>
      </c>
      <c r="F33" s="44">
        <v>5.8030303030303028</v>
      </c>
      <c r="G33" s="45">
        <v>0.49027303988820531</v>
      </c>
    </row>
    <row r="34" spans="1:7" x14ac:dyDescent="0.25">
      <c r="A34" s="19">
        <v>5</v>
      </c>
      <c r="B34" s="19">
        <v>1</v>
      </c>
      <c r="C34" s="26">
        <f t="shared" ref="C34:C54" si="2">1/(1+EXP(-(G$2 + G$3 * A34)))</f>
        <v>0.39323407731038751</v>
      </c>
      <c r="D34" s="27">
        <f t="shared" si="1"/>
        <v>-0.93335022785614907</v>
      </c>
      <c r="F34" s="44">
        <v>5.8989898989898988</v>
      </c>
      <c r="G34" s="45">
        <v>0.50206689578210173</v>
      </c>
    </row>
    <row r="35" spans="1:7" x14ac:dyDescent="0.25">
      <c r="A35" s="18">
        <v>5.2</v>
      </c>
      <c r="B35" s="18">
        <v>0</v>
      </c>
      <c r="C35" s="26">
        <f t="shared" si="2"/>
        <v>0.41692628418533068</v>
      </c>
      <c r="D35" s="27">
        <f t="shared" si="1"/>
        <v>-0.53944165840408653</v>
      </c>
      <c r="F35" s="44">
        <v>5.9949494949494948</v>
      </c>
      <c r="G35" s="45">
        <v>0.51385845212558634</v>
      </c>
    </row>
    <row r="36" spans="1:7" x14ac:dyDescent="0.25">
      <c r="A36" s="19">
        <v>5.4</v>
      </c>
      <c r="B36" s="19">
        <v>1</v>
      </c>
      <c r="C36" s="26">
        <f t="shared" si="2"/>
        <v>0.4410084436752818</v>
      </c>
      <c r="D36" s="27">
        <f t="shared" si="1"/>
        <v>-0.81869125706261814</v>
      </c>
      <c r="F36" s="44">
        <v>6.0909090909090908</v>
      </c>
      <c r="G36" s="45">
        <v>0.52563460165222686</v>
      </c>
    </row>
    <row r="37" spans="1:7" x14ac:dyDescent="0.25">
      <c r="A37" s="19">
        <v>5.4</v>
      </c>
      <c r="B37" s="19">
        <v>1</v>
      </c>
      <c r="C37" s="26">
        <f t="shared" si="2"/>
        <v>0.4410084436752818</v>
      </c>
      <c r="D37" s="27">
        <f t="shared" si="1"/>
        <v>-0.81869125706261814</v>
      </c>
      <c r="F37" s="44">
        <v>6.1868686868686869</v>
      </c>
      <c r="G37" s="45">
        <v>0.53738230552496202</v>
      </c>
    </row>
    <row r="38" spans="1:7" x14ac:dyDescent="0.25">
      <c r="A38" s="18">
        <v>5.6</v>
      </c>
      <c r="B38" s="18">
        <v>0</v>
      </c>
      <c r="C38" s="26">
        <f t="shared" si="2"/>
        <v>0.46537140059134846</v>
      </c>
      <c r="D38" s="27">
        <f t="shared" si="1"/>
        <v>-0.62618297987198768</v>
      </c>
      <c r="F38" s="44">
        <v>6.282828282828282</v>
      </c>
      <c r="G38" s="45">
        <v>0.54908865089575376</v>
      </c>
    </row>
    <row r="39" spans="1:7" x14ac:dyDescent="0.25">
      <c r="A39" s="18">
        <v>5.7</v>
      </c>
      <c r="B39" s="18">
        <v>0</v>
      </c>
      <c r="C39" s="26">
        <f t="shared" si="2"/>
        <v>0.47762256389356389</v>
      </c>
      <c r="D39" s="27">
        <f t="shared" si="1"/>
        <v>-0.64936489470459458</v>
      </c>
      <c r="F39" s="44">
        <v>6.3787878787878789</v>
      </c>
      <c r="G39" s="45">
        <v>0.56074090728260173</v>
      </c>
    </row>
    <row r="40" spans="1:7" x14ac:dyDescent="0.25">
      <c r="A40" s="19">
        <v>5.8</v>
      </c>
      <c r="B40" s="19">
        <v>1</v>
      </c>
      <c r="C40" s="26">
        <f t="shared" si="2"/>
        <v>0.48990070963387189</v>
      </c>
      <c r="D40" s="27">
        <f t="shared" si="1"/>
        <v>-0.71355254181064742</v>
      </c>
      <c r="F40" s="44">
        <v>6.474747474747474</v>
      </c>
      <c r="G40" s="45">
        <v>0.57232658124503977</v>
      </c>
    </row>
    <row r="41" spans="1:7" x14ac:dyDescent="0.25">
      <c r="A41" s="18">
        <v>6</v>
      </c>
      <c r="B41" s="18">
        <v>0</v>
      </c>
      <c r="C41" s="26">
        <f t="shared" si="2"/>
        <v>0.51447874802430538</v>
      </c>
      <c r="D41" s="27">
        <f t="shared" si="1"/>
        <v>-0.72253221882939223</v>
      </c>
      <c r="F41" s="44">
        <v>6.5707070707070709</v>
      </c>
      <c r="G41" s="45">
        <v>0.58383346886635712</v>
      </c>
    </row>
    <row r="42" spans="1:7" x14ac:dyDescent="0.25">
      <c r="A42" s="19">
        <v>6.1</v>
      </c>
      <c r="B42" s="19">
        <v>1</v>
      </c>
      <c r="C42" s="26">
        <f t="shared" si="2"/>
        <v>0.52674896496835777</v>
      </c>
      <c r="D42" s="27">
        <f t="shared" si="1"/>
        <v>-0.64103119123881469</v>
      </c>
      <c r="F42" s="44">
        <v>6.6666666666666661</v>
      </c>
      <c r="G42" s="45">
        <v>0.59524970558536006</v>
      </c>
    </row>
    <row r="43" spans="1:7" x14ac:dyDescent="0.25">
      <c r="A43" s="19">
        <v>6.7</v>
      </c>
      <c r="B43" s="19">
        <v>1</v>
      </c>
      <c r="C43" s="26">
        <f t="shared" si="2"/>
        <v>0.59919201767746211</v>
      </c>
      <c r="D43" s="27">
        <f t="shared" si="1"/>
        <v>-0.51217316850093497</v>
      </c>
      <c r="F43" s="44">
        <v>6.762626262626263</v>
      </c>
      <c r="G43" s="45">
        <v>0.60656381296173079</v>
      </c>
    </row>
    <row r="44" spans="1:7" x14ac:dyDescent="0.25">
      <c r="A44" s="18">
        <v>6.8</v>
      </c>
      <c r="B44" s="18">
        <v>0</v>
      </c>
      <c r="C44" s="26">
        <f t="shared" si="2"/>
        <v>0.61094032944595722</v>
      </c>
      <c r="D44" s="27">
        <f t="shared" si="1"/>
        <v>-0.94402255238699107</v>
      </c>
      <c r="F44" s="44">
        <v>6.8585858585858581</v>
      </c>
      <c r="G44" s="45">
        <v>0.61776474200591736</v>
      </c>
    </row>
    <row r="45" spans="1:7" x14ac:dyDescent="0.25">
      <c r="A45" s="19">
        <v>8</v>
      </c>
      <c r="B45" s="19">
        <v>1</v>
      </c>
      <c r="C45" s="26">
        <f t="shared" si="2"/>
        <v>0.73909490891158869</v>
      </c>
      <c r="D45" s="27">
        <f t="shared" si="1"/>
        <v>-0.30232893744179751</v>
      </c>
      <c r="F45" s="44">
        <v>6.9545454545454541</v>
      </c>
      <c r="G45" s="45">
        <v>0.62884191275599532</v>
      </c>
    </row>
    <row r="46" spans="1:7" x14ac:dyDescent="0.25">
      <c r="A46" s="19">
        <v>8</v>
      </c>
      <c r="B46" s="19">
        <v>1</v>
      </c>
      <c r="C46" s="26">
        <f t="shared" si="2"/>
        <v>0.73909490891158869</v>
      </c>
      <c r="D46" s="27">
        <f t="shared" si="1"/>
        <v>-0.30232893744179751</v>
      </c>
      <c r="F46" s="44">
        <v>7.0505050505050502</v>
      </c>
      <c r="G46" s="45">
        <v>0.63978524983884943</v>
      </c>
    </row>
    <row r="47" spans="1:7" x14ac:dyDescent="0.25">
      <c r="A47" s="19">
        <v>8.32</v>
      </c>
      <c r="B47" s="19">
        <v>1</v>
      </c>
      <c r="C47" s="26">
        <f t="shared" si="2"/>
        <v>0.76827631197315283</v>
      </c>
      <c r="D47" s="27">
        <f t="shared" si="1"/>
        <v>-0.26360582932516402</v>
      </c>
      <c r="F47" s="44">
        <v>7.1464646464646462</v>
      </c>
      <c r="G47" s="45">
        <v>0.65058521381020129</v>
      </c>
    </row>
    <row r="48" spans="1:7" x14ac:dyDescent="0.25">
      <c r="A48" s="19">
        <v>9</v>
      </c>
      <c r="B48" s="19">
        <v>1</v>
      </c>
      <c r="C48" s="26">
        <f t="shared" si="2"/>
        <v>0.82243589765695946</v>
      </c>
      <c r="D48" s="27">
        <f t="shared" si="1"/>
        <v>-0.19548473535915695</v>
      </c>
      <c r="F48" s="44">
        <v>7.2424242424242422</v>
      </c>
      <c r="G48" s="45">
        <v>0.66123282812621154</v>
      </c>
    </row>
    <row r="49" spans="1:7" x14ac:dyDescent="0.25">
      <c r="A49" s="19">
        <v>10</v>
      </c>
      <c r="B49" s="19">
        <v>1</v>
      </c>
      <c r="C49" s="26">
        <f t="shared" si="2"/>
        <v>0.88335665477750602</v>
      </c>
      <c r="D49" s="27">
        <f t="shared" si="1"/>
        <v>-0.12402624738358341</v>
      </c>
      <c r="F49" s="44">
        <v>7.3383838383838382</v>
      </c>
      <c r="G49" s="45">
        <v>0.67171970165747297</v>
      </c>
    </row>
    <row r="50" spans="1:7" x14ac:dyDescent="0.25">
      <c r="A50" s="19">
        <v>10</v>
      </c>
      <c r="B50" s="19">
        <v>1</v>
      </c>
      <c r="C50" s="26">
        <f t="shared" si="2"/>
        <v>0.88335665477750602</v>
      </c>
      <c r="D50" s="27">
        <f t="shared" si="1"/>
        <v>-0.12402624738358341</v>
      </c>
      <c r="F50" s="44">
        <v>7.4343434343434343</v>
      </c>
      <c r="G50" s="45">
        <v>0.68203804671305523</v>
      </c>
    </row>
    <row r="51" spans="1:7" x14ac:dyDescent="0.25">
      <c r="A51" s="19">
        <v>10</v>
      </c>
      <c r="B51" s="19">
        <v>1</v>
      </c>
      <c r="C51" s="26">
        <f t="shared" si="2"/>
        <v>0.88335665477750602</v>
      </c>
      <c r="D51" s="27">
        <f t="shared" si="1"/>
        <v>-0.12402624738358341</v>
      </c>
      <c r="F51" s="44">
        <v>7.5303030303030303</v>
      </c>
      <c r="G51" s="45">
        <v>0.69218069259686776</v>
      </c>
    </row>
    <row r="52" spans="1:7" x14ac:dyDescent="0.25">
      <c r="A52" s="18">
        <v>11.5</v>
      </c>
      <c r="B52" s="18">
        <v>0</v>
      </c>
      <c r="C52" s="26">
        <f t="shared" si="2"/>
        <v>0.94059375193489247</v>
      </c>
      <c r="D52" s="27">
        <f t="shared" si="1"/>
        <v>-2.8233558718639555</v>
      </c>
      <c r="F52" s="44">
        <v>7.6262626262626263</v>
      </c>
      <c r="G52" s="45">
        <v>0.70214109477004216</v>
      </c>
    </row>
    <row r="53" spans="1:7" x14ac:dyDescent="0.25">
      <c r="A53" s="19">
        <v>13</v>
      </c>
      <c r="B53" s="19">
        <v>1</v>
      </c>
      <c r="C53" s="26">
        <f t="shared" si="2"/>
        <v>0.97067683435622543</v>
      </c>
      <c r="D53" s="27">
        <f t="shared" si="1"/>
        <v>-2.9761683433629543E-2</v>
      </c>
      <c r="F53" s="44">
        <v>7.7222222222222223</v>
      </c>
      <c r="G53" s="45">
        <v>0.71191333974054349</v>
      </c>
    </row>
    <row r="54" spans="1:7" x14ac:dyDescent="0.25">
      <c r="A54" s="19">
        <v>13</v>
      </c>
      <c r="B54" s="19">
        <v>1</v>
      </c>
      <c r="C54" s="26">
        <f t="shared" si="2"/>
        <v>0.97067683435622543</v>
      </c>
      <c r="D54" s="27">
        <f t="shared" si="1"/>
        <v>-2.9761683433629543E-2</v>
      </c>
      <c r="F54" s="44">
        <v>7.8181818181818166</v>
      </c>
      <c r="G54" s="45">
        <v>0.721492145844149</v>
      </c>
    </row>
    <row r="55" spans="1:7" x14ac:dyDescent="0.25">
      <c r="F55" s="44">
        <v>7.9141414141414126</v>
      </c>
      <c r="G55" s="45">
        <v>0.73087286011880703</v>
      </c>
    </row>
    <row r="56" spans="1:7" x14ac:dyDescent="0.25">
      <c r="F56" s="44">
        <v>8.0101010101010104</v>
      </c>
      <c r="G56" s="45">
        <v>0.74005145150685658</v>
      </c>
    </row>
    <row r="57" spans="1:7" x14ac:dyDescent="0.25">
      <c r="F57" s="44">
        <v>8.1060606060606055</v>
      </c>
      <c r="G57" s="45">
        <v>0.74902450064647086</v>
      </c>
    </row>
    <row r="58" spans="1:7" x14ac:dyDescent="0.25">
      <c r="F58" s="44">
        <v>8.2020202020202007</v>
      </c>
      <c r="G58" s="45">
        <v>0.75778918653491567</v>
      </c>
    </row>
    <row r="59" spans="1:7" x14ac:dyDescent="0.25">
      <c r="F59" s="44">
        <v>8.2979797979797976</v>
      </c>
      <c r="G59" s="45">
        <v>0.76634327036187222</v>
      </c>
    </row>
    <row r="60" spans="1:7" x14ac:dyDescent="0.25">
      <c r="F60" s="44">
        <v>8.3939393939393945</v>
      </c>
      <c r="G60" s="45">
        <v>0.77468507682133803</v>
      </c>
    </row>
    <row r="61" spans="1:7" x14ac:dyDescent="0.25">
      <c r="F61" s="44">
        <v>8.4898989898989896</v>
      </c>
      <c r="G61" s="45">
        <v>0.78281347321578942</v>
      </c>
    </row>
    <row r="62" spans="1:7" x14ac:dyDescent="0.25">
      <c r="F62" s="44">
        <v>8.5858585858585847</v>
      </c>
      <c r="G62" s="45">
        <v>0.79072784666670093</v>
      </c>
    </row>
    <row r="63" spans="1:7" x14ac:dyDescent="0.25">
      <c r="F63" s="44">
        <v>8.6818181818181817</v>
      </c>
      <c r="G63" s="45">
        <v>0.79842807974162777</v>
      </c>
    </row>
    <row r="64" spans="1:7" x14ac:dyDescent="0.25">
      <c r="F64" s="44">
        <v>8.7777777777777786</v>
      </c>
      <c r="G64" s="45">
        <v>0.80591452480032277</v>
      </c>
    </row>
    <row r="65" spans="6:7" x14ac:dyDescent="0.25">
      <c r="F65" s="44">
        <v>8.8737373737373737</v>
      </c>
      <c r="G65" s="45">
        <v>0.81318797735127435</v>
      </c>
    </row>
    <row r="66" spans="6:7" x14ac:dyDescent="0.25">
      <c r="F66" s="44">
        <v>8.9696969696969688</v>
      </c>
      <c r="G66" s="45">
        <v>0.82024964869615569</v>
      </c>
    </row>
    <row r="67" spans="6:7" x14ac:dyDescent="0.25">
      <c r="F67" s="44">
        <v>9.065656565656564</v>
      </c>
      <c r="G67" s="45">
        <v>0.82710113812344477</v>
      </c>
    </row>
    <row r="68" spans="6:7" x14ac:dyDescent="0.25">
      <c r="F68" s="44">
        <v>9.1616161616161609</v>
      </c>
      <c r="G68" s="45">
        <v>0.83374440489445745</v>
      </c>
    </row>
    <row r="69" spans="6:7" x14ac:dyDescent="0.25">
      <c r="F69" s="44">
        <v>9.2575757575757578</v>
      </c>
      <c r="G69" s="45">
        <v>0.84018174024565961</v>
      </c>
    </row>
    <row r="70" spans="6:7" x14ac:dyDescent="0.25">
      <c r="F70" s="44">
        <v>9.3535353535353529</v>
      </c>
      <c r="G70" s="45">
        <v>0.84641573961089012</v>
      </c>
    </row>
    <row r="71" spans="6:7" x14ac:dyDescent="0.25">
      <c r="F71" s="44">
        <v>9.4494949494949481</v>
      </c>
      <c r="G71" s="45">
        <v>0.85244927524639358</v>
      </c>
    </row>
    <row r="72" spans="6:7" x14ac:dyDescent="0.25">
      <c r="F72" s="44">
        <v>9.545454545454545</v>
      </c>
      <c r="G72" s="45">
        <v>0.85828546942074468</v>
      </c>
    </row>
    <row r="73" spans="6:7" x14ac:dyDescent="0.25">
      <c r="F73" s="44">
        <v>9.6414141414141419</v>
      </c>
      <c r="G73" s="45">
        <v>0.86392766831114287</v>
      </c>
    </row>
    <row r="74" spans="6:7" x14ac:dyDescent="0.25">
      <c r="F74" s="44">
        <v>9.737373737373737</v>
      </c>
      <c r="G74" s="45">
        <v>0.86937941672745789</v>
      </c>
    </row>
    <row r="75" spans="6:7" x14ac:dyDescent="0.25">
      <c r="F75" s="44">
        <v>9.8333333333333321</v>
      </c>
      <c r="G75" s="45">
        <v>0.8746444337660465</v>
      </c>
    </row>
    <row r="76" spans="6:7" x14ac:dyDescent="0.25">
      <c r="F76" s="44">
        <v>9.9292929292929291</v>
      </c>
      <c r="G76" s="45">
        <v>0.87972658947693361</v>
      </c>
    </row>
    <row r="77" spans="6:7" x14ac:dyDescent="0.25">
      <c r="F77" s="44">
        <v>10.02525252525253</v>
      </c>
      <c r="G77" s="45">
        <v>0.88462988261060294</v>
      </c>
    </row>
    <row r="78" spans="6:7" x14ac:dyDescent="0.25">
      <c r="F78" s="44">
        <v>10.121212121212119</v>
      </c>
      <c r="G78" s="45">
        <v>0.88935841949449224</v>
      </c>
    </row>
    <row r="79" spans="6:7" x14ac:dyDescent="0.25">
      <c r="F79" s="44">
        <v>10.21717171717172</v>
      </c>
      <c r="G79" s="45">
        <v>0.89391639407440227</v>
      </c>
    </row>
    <row r="80" spans="6:7" x14ac:dyDescent="0.25">
      <c r="F80" s="44">
        <v>10.31313131313131</v>
      </c>
      <c r="G80" s="45">
        <v>0.89830806914245642</v>
      </c>
    </row>
    <row r="81" spans="6:7" x14ac:dyDescent="0.25">
      <c r="F81" s="44">
        <v>10.40909090909091</v>
      </c>
      <c r="G81" s="45">
        <v>0.90253775876102227</v>
      </c>
    </row>
    <row r="82" spans="6:7" x14ac:dyDescent="0.25">
      <c r="F82" s="44">
        <v>10.505050505050511</v>
      </c>
      <c r="G82" s="45">
        <v>0.90660981188107748</v>
      </c>
    </row>
    <row r="83" spans="6:7" x14ac:dyDescent="0.25">
      <c r="F83" s="44">
        <v>10.6010101010101</v>
      </c>
      <c r="G83" s="45">
        <v>0.91052859714390155</v>
      </c>
    </row>
    <row r="84" spans="6:7" x14ac:dyDescent="0.25">
      <c r="F84" s="44">
        <v>10.696969696969701</v>
      </c>
      <c r="G84" s="45">
        <v>0.91429848884660059</v>
      </c>
    </row>
    <row r="85" spans="6:7" x14ac:dyDescent="0.25">
      <c r="F85" s="44">
        <v>10.792929292929291</v>
      </c>
      <c r="G85" s="45">
        <v>0.91792385404481236</v>
      </c>
    </row>
    <row r="86" spans="6:7" x14ac:dyDescent="0.25">
      <c r="F86" s="44">
        <v>10.888888888888889</v>
      </c>
      <c r="G86" s="45">
        <v>0.92140904075989394</v>
      </c>
    </row>
    <row r="87" spans="6:7" x14ac:dyDescent="0.25">
      <c r="F87" s="44">
        <v>10.984848484848481</v>
      </c>
      <c r="G87" s="45">
        <v>0.9247583672529146</v>
      </c>
    </row>
    <row r="88" spans="6:7" x14ac:dyDescent="0.25">
      <c r="F88" s="44">
        <v>11.08080808080808</v>
      </c>
      <c r="G88" s="45">
        <v>0.92797611232375599</v>
      </c>
    </row>
    <row r="89" spans="6:7" x14ac:dyDescent="0.25">
      <c r="F89" s="44">
        <v>11.17676767676768</v>
      </c>
      <c r="G89" s="45">
        <v>0.93106650659050871</v>
      </c>
    </row>
    <row r="90" spans="6:7" x14ac:dyDescent="0.25">
      <c r="F90" s="44">
        <v>11.27272727272727</v>
      </c>
      <c r="G90" s="45">
        <v>0.93403372470203549</v>
      </c>
    </row>
    <row r="91" spans="6:7" x14ac:dyDescent="0.25">
      <c r="F91" s="44">
        <v>11.36868686868687</v>
      </c>
      <c r="G91" s="45">
        <v>0.93688187843498627</v>
      </c>
    </row>
    <row r="92" spans="6:7" x14ac:dyDescent="0.25">
      <c r="F92" s="44">
        <v>11.46464646464646</v>
      </c>
      <c r="G92" s="45">
        <v>0.93961501062560815</v>
      </c>
    </row>
    <row r="93" spans="6:7" x14ac:dyDescent="0.25">
      <c r="F93" s="44">
        <v>11.560606060606061</v>
      </c>
      <c r="G93" s="45">
        <v>0.9422370898863186</v>
      </c>
    </row>
    <row r="94" spans="6:7" x14ac:dyDescent="0.25">
      <c r="F94" s="44">
        <v>11.656565656565659</v>
      </c>
      <c r="G94" s="45">
        <v>0.9447520060571295</v>
      </c>
    </row>
    <row r="95" spans="6:7" x14ac:dyDescent="0.25">
      <c r="F95" s="44">
        <v>11.752525252525251</v>
      </c>
      <c r="G95" s="45">
        <v>0.94716356634255583</v>
      </c>
    </row>
    <row r="96" spans="6:7" x14ac:dyDescent="0.25">
      <c r="F96" s="44">
        <v>11.84848484848485</v>
      </c>
      <c r="G96" s="45">
        <v>0.94947549208554616</v>
      </c>
    </row>
    <row r="97" spans="6:7" x14ac:dyDescent="0.25">
      <c r="F97" s="44">
        <v>11.944444444444439</v>
      </c>
      <c r="G97" s="45">
        <v>0.95169141613118036</v>
      </c>
    </row>
    <row r="98" spans="6:7" x14ac:dyDescent="0.25">
      <c r="F98" s="44">
        <v>12.04040404040404</v>
      </c>
      <c r="G98" s="45">
        <v>0.9538148807343344</v>
      </c>
    </row>
    <row r="99" spans="6:7" x14ac:dyDescent="0.25">
      <c r="F99" s="44">
        <v>12.13636363636363</v>
      </c>
      <c r="G99" s="45">
        <v>0.95584933596715704</v>
      </c>
    </row>
    <row r="100" spans="6:7" x14ac:dyDescent="0.25">
      <c r="F100" s="44">
        <v>12.23232323232323</v>
      </c>
      <c r="G100" s="45">
        <v>0.95779813858401297</v>
      </c>
    </row>
    <row r="101" spans="6:7" x14ac:dyDescent="0.25">
      <c r="F101" s="44">
        <v>12.328282828282831</v>
      </c>
      <c r="G101" s="45">
        <v>0.95966455130346107</v>
      </c>
    </row>
    <row r="102" spans="6:7" x14ac:dyDescent="0.25">
      <c r="F102" s="44">
        <v>12.42424242424242</v>
      </c>
      <c r="G102" s="45">
        <v>0.96145174246883747</v>
      </c>
    </row>
    <row r="103" spans="6:7" x14ac:dyDescent="0.25">
      <c r="F103" s="44">
        <v>12.520202020202021</v>
      </c>
      <c r="G103" s="45">
        <v>0.96316278605104699</v>
      </c>
    </row>
    <row r="104" spans="6:7" x14ac:dyDescent="0.25">
      <c r="F104" s="44">
        <v>12.616161616161619</v>
      </c>
      <c r="G104" s="45">
        <v>0.96480066195924996</v>
      </c>
    </row>
    <row r="105" spans="6:7" x14ac:dyDescent="0.25">
      <c r="F105" s="44">
        <v>12.712121212121209</v>
      </c>
      <c r="G105" s="45">
        <v>0.96636825662717929</v>
      </c>
    </row>
    <row r="106" spans="6:7" x14ac:dyDescent="0.25">
      <c r="F106" s="44">
        <v>12.80808080808081</v>
      </c>
      <c r="G106" s="45">
        <v>0.9678683638448855</v>
      </c>
    </row>
    <row r="107" spans="6:7" x14ac:dyDescent="0.25">
      <c r="F107" s="44">
        <v>12.9040404040404</v>
      </c>
      <c r="G107" s="45">
        <v>0.96930368580770676</v>
      </c>
    </row>
    <row r="108" spans="6:7" x14ac:dyDescent="0.25">
      <c r="F108" s="44">
        <v>13</v>
      </c>
      <c r="G108" s="45">
        <v>0.97067683435622543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0988-C178-45B1-89BA-DB558663CC28}">
  <dimension ref="A1:B54"/>
  <sheetViews>
    <sheetView showGridLines="0" zoomScale="130" zoomScaleNormal="130" workbookViewId="0">
      <selection activeCell="B32" sqref="B32"/>
    </sheetView>
  </sheetViews>
  <sheetFormatPr baseColWidth="10" defaultColWidth="8.85546875" defaultRowHeight="15" x14ac:dyDescent="0.25"/>
  <cols>
    <col min="1" max="1" width="10.42578125" style="3" bestFit="1" customWidth="1"/>
    <col min="2" max="2" width="7.140625" style="3" customWidth="1"/>
  </cols>
  <sheetData>
    <row r="1" spans="1:2" x14ac:dyDescent="0.25">
      <c r="A1" s="20" t="s">
        <v>165</v>
      </c>
      <c r="B1" s="20" t="s">
        <v>166</v>
      </c>
    </row>
    <row r="2" spans="1:2" x14ac:dyDescent="0.25">
      <c r="A2" s="18" t="s">
        <v>151</v>
      </c>
      <c r="B2" s="18">
        <v>3.5</v>
      </c>
    </row>
    <row r="3" spans="1:2" x14ac:dyDescent="0.25">
      <c r="A3" s="18" t="s">
        <v>151</v>
      </c>
      <c r="B3" s="18">
        <v>3.5</v>
      </c>
    </row>
    <row r="4" spans="1:2" x14ac:dyDescent="0.25">
      <c r="A4" s="18" t="s">
        <v>151</v>
      </c>
      <c r="B4" s="18">
        <v>3.5</v>
      </c>
    </row>
    <row r="5" spans="1:2" x14ac:dyDescent="0.25">
      <c r="A5" s="18" t="s">
        <v>151</v>
      </c>
      <c r="B5" s="18">
        <v>3.5</v>
      </c>
    </row>
    <row r="6" spans="1:2" x14ac:dyDescent="0.25">
      <c r="A6" s="19" t="s">
        <v>158</v>
      </c>
      <c r="B6" s="19">
        <v>3.5</v>
      </c>
    </row>
    <row r="7" spans="1:2" x14ac:dyDescent="0.25">
      <c r="A7" s="18" t="s">
        <v>151</v>
      </c>
      <c r="B7" s="18">
        <v>3.6</v>
      </c>
    </row>
    <row r="8" spans="1:2" x14ac:dyDescent="0.25">
      <c r="A8" s="18" t="s">
        <v>151</v>
      </c>
      <c r="B8" s="18">
        <v>3.6</v>
      </c>
    </row>
    <row r="9" spans="1:2" x14ac:dyDescent="0.25">
      <c r="A9" s="18" t="s">
        <v>151</v>
      </c>
      <c r="B9" s="18">
        <v>3.6</v>
      </c>
    </row>
    <row r="10" spans="1:2" x14ac:dyDescent="0.25">
      <c r="A10" s="18" t="s">
        <v>151</v>
      </c>
      <c r="B10" s="18">
        <v>3.7</v>
      </c>
    </row>
    <row r="11" spans="1:2" x14ac:dyDescent="0.25">
      <c r="A11" s="18" t="s">
        <v>151</v>
      </c>
      <c r="B11" s="18">
        <v>3.7</v>
      </c>
    </row>
    <row r="12" spans="1:2" x14ac:dyDescent="0.25">
      <c r="A12" s="18" t="s">
        <v>151</v>
      </c>
      <c r="B12" s="18">
        <v>3.7</v>
      </c>
    </row>
    <row r="13" spans="1:2" x14ac:dyDescent="0.25">
      <c r="A13" s="18" t="s">
        <v>151</v>
      </c>
      <c r="B13" s="18">
        <v>3.7</v>
      </c>
    </row>
    <row r="14" spans="1:2" x14ac:dyDescent="0.25">
      <c r="A14" s="18" t="s">
        <v>151</v>
      </c>
      <c r="B14" s="18">
        <v>3.7</v>
      </c>
    </row>
    <row r="15" spans="1:2" x14ac:dyDescent="0.25">
      <c r="A15" s="18" t="s">
        <v>151</v>
      </c>
      <c r="B15" s="18">
        <v>3.7</v>
      </c>
    </row>
    <row r="16" spans="1:2" x14ac:dyDescent="0.25">
      <c r="A16" s="19" t="s">
        <v>158</v>
      </c>
      <c r="B16" s="19">
        <v>3.7</v>
      </c>
    </row>
    <row r="17" spans="1:2" x14ac:dyDescent="0.25">
      <c r="A17" s="18" t="s">
        <v>151</v>
      </c>
      <c r="B17" s="18">
        <v>3.8</v>
      </c>
    </row>
    <row r="18" spans="1:2" x14ac:dyDescent="0.25">
      <c r="A18" s="19" t="s">
        <v>158</v>
      </c>
      <c r="B18" s="19">
        <v>3.8</v>
      </c>
    </row>
    <row r="19" spans="1:2" x14ac:dyDescent="0.25">
      <c r="A19" s="18" t="s">
        <v>151</v>
      </c>
      <c r="B19" s="18">
        <v>3.9</v>
      </c>
    </row>
    <row r="20" spans="1:2" x14ac:dyDescent="0.25">
      <c r="A20" s="18" t="s">
        <v>151</v>
      </c>
      <c r="B20" s="18">
        <v>4</v>
      </c>
    </row>
    <row r="21" spans="1:2" x14ac:dyDescent="0.25">
      <c r="A21" s="18" t="s">
        <v>151</v>
      </c>
      <c r="B21" s="18">
        <v>4</v>
      </c>
    </row>
    <row r="22" spans="1:2" x14ac:dyDescent="0.25">
      <c r="A22" s="18" t="s">
        <v>151</v>
      </c>
      <c r="B22" s="18">
        <v>4</v>
      </c>
    </row>
    <row r="23" spans="1:2" x14ac:dyDescent="0.25">
      <c r="A23" s="19" t="s">
        <v>158</v>
      </c>
      <c r="B23" s="19">
        <v>4</v>
      </c>
    </row>
    <row r="24" spans="1:2" x14ac:dyDescent="0.25">
      <c r="A24" s="19" t="s">
        <v>158</v>
      </c>
      <c r="B24" s="19">
        <v>4</v>
      </c>
    </row>
    <row r="25" spans="1:2" x14ac:dyDescent="0.25">
      <c r="A25" s="18" t="s">
        <v>151</v>
      </c>
      <c r="B25" s="18">
        <v>4.0999999999999996</v>
      </c>
    </row>
    <row r="26" spans="1:2" x14ac:dyDescent="0.25">
      <c r="A26" s="18" t="s">
        <v>151</v>
      </c>
      <c r="B26" s="18">
        <v>4.2</v>
      </c>
    </row>
    <row r="27" spans="1:2" x14ac:dyDescent="0.25">
      <c r="A27" s="19" t="s">
        <v>158</v>
      </c>
      <c r="B27" s="19">
        <v>4.2</v>
      </c>
    </row>
    <row r="28" spans="1:2" x14ac:dyDescent="0.25">
      <c r="A28" s="18" t="s">
        <v>151</v>
      </c>
      <c r="B28" s="18">
        <v>4.4000000000000004</v>
      </c>
    </row>
    <row r="29" spans="1:2" x14ac:dyDescent="0.25">
      <c r="A29" s="18" t="s">
        <v>151</v>
      </c>
      <c r="B29" s="18">
        <v>4.7</v>
      </c>
    </row>
    <row r="30" spans="1:2" x14ac:dyDescent="0.25">
      <c r="A30" s="18" t="s">
        <v>151</v>
      </c>
      <c r="B30" s="18">
        <v>4.8</v>
      </c>
    </row>
    <row r="31" spans="1:2" x14ac:dyDescent="0.25">
      <c r="A31" s="19" t="s">
        <v>158</v>
      </c>
      <c r="B31" s="19">
        <v>4.8</v>
      </c>
    </row>
    <row r="32" spans="1:2" x14ac:dyDescent="0.25">
      <c r="A32" s="19" t="s">
        <v>158</v>
      </c>
      <c r="B32" s="19">
        <v>4.8600000000000003</v>
      </c>
    </row>
    <row r="33" spans="1:2" x14ac:dyDescent="0.25">
      <c r="A33" s="18" t="s">
        <v>151</v>
      </c>
      <c r="B33" s="18">
        <v>5</v>
      </c>
    </row>
    <row r="34" spans="1:2" x14ac:dyDescent="0.25">
      <c r="A34" s="19" t="s">
        <v>158</v>
      </c>
      <c r="B34" s="19">
        <v>5</v>
      </c>
    </row>
    <row r="35" spans="1:2" x14ac:dyDescent="0.25">
      <c r="A35" s="18" t="s">
        <v>151</v>
      </c>
      <c r="B35" s="18">
        <v>5.2</v>
      </c>
    </row>
    <row r="36" spans="1:2" x14ac:dyDescent="0.25">
      <c r="A36" s="19" t="s">
        <v>158</v>
      </c>
      <c r="B36" s="19">
        <v>5.4</v>
      </c>
    </row>
    <row r="37" spans="1:2" x14ac:dyDescent="0.25">
      <c r="A37" s="19" t="s">
        <v>158</v>
      </c>
      <c r="B37" s="19">
        <v>5.4</v>
      </c>
    </row>
    <row r="38" spans="1:2" x14ac:dyDescent="0.25">
      <c r="A38" s="18" t="s">
        <v>151</v>
      </c>
      <c r="B38" s="18">
        <v>5.6</v>
      </c>
    </row>
    <row r="39" spans="1:2" x14ac:dyDescent="0.25">
      <c r="A39" s="18" t="s">
        <v>151</v>
      </c>
      <c r="B39" s="18">
        <v>5.7</v>
      </c>
    </row>
    <row r="40" spans="1:2" x14ac:dyDescent="0.25">
      <c r="A40" s="19" t="s">
        <v>158</v>
      </c>
      <c r="B40" s="19">
        <v>5.8</v>
      </c>
    </row>
    <row r="41" spans="1:2" x14ac:dyDescent="0.25">
      <c r="A41" s="18" t="s">
        <v>151</v>
      </c>
      <c r="B41" s="18">
        <v>6</v>
      </c>
    </row>
    <row r="42" spans="1:2" x14ac:dyDescent="0.25">
      <c r="A42" s="19" t="s">
        <v>158</v>
      </c>
      <c r="B42" s="19">
        <v>6.1</v>
      </c>
    </row>
    <row r="43" spans="1:2" x14ac:dyDescent="0.25">
      <c r="A43" s="19" t="s">
        <v>158</v>
      </c>
      <c r="B43" s="19">
        <v>6.7</v>
      </c>
    </row>
    <row r="44" spans="1:2" x14ac:dyDescent="0.25">
      <c r="A44" s="18" t="s">
        <v>151</v>
      </c>
      <c r="B44" s="18">
        <v>6.8</v>
      </c>
    </row>
    <row r="45" spans="1:2" x14ac:dyDescent="0.25">
      <c r="A45" s="19" t="s">
        <v>158</v>
      </c>
      <c r="B45" s="19">
        <v>8</v>
      </c>
    </row>
    <row r="46" spans="1:2" x14ac:dyDescent="0.25">
      <c r="A46" s="19" t="s">
        <v>158</v>
      </c>
      <c r="B46" s="19">
        <v>8</v>
      </c>
    </row>
    <row r="47" spans="1:2" x14ac:dyDescent="0.25">
      <c r="A47" s="19" t="s">
        <v>158</v>
      </c>
      <c r="B47" s="19">
        <v>8.32</v>
      </c>
    </row>
    <row r="48" spans="1:2" x14ac:dyDescent="0.25">
      <c r="A48" s="19" t="s">
        <v>158</v>
      </c>
      <c r="B48" s="19">
        <v>9</v>
      </c>
    </row>
    <row r="49" spans="1:2" x14ac:dyDescent="0.25">
      <c r="A49" s="19" t="s">
        <v>158</v>
      </c>
      <c r="B49" s="19">
        <v>10</v>
      </c>
    </row>
    <row r="50" spans="1:2" x14ac:dyDescent="0.25">
      <c r="A50" s="19" t="s">
        <v>158</v>
      </c>
      <c r="B50" s="19">
        <v>10</v>
      </c>
    </row>
    <row r="51" spans="1:2" x14ac:dyDescent="0.25">
      <c r="A51" s="19" t="s">
        <v>158</v>
      </c>
      <c r="B51" s="19">
        <v>10</v>
      </c>
    </row>
    <row r="52" spans="1:2" x14ac:dyDescent="0.25">
      <c r="A52" s="18" t="s">
        <v>151</v>
      </c>
      <c r="B52" s="18">
        <v>11.5</v>
      </c>
    </row>
    <row r="53" spans="1:2" x14ac:dyDescent="0.25">
      <c r="A53" s="19" t="s">
        <v>158</v>
      </c>
      <c r="B53" s="19">
        <v>13</v>
      </c>
    </row>
    <row r="54" spans="1:2" x14ac:dyDescent="0.25">
      <c r="A54" s="19" t="s">
        <v>158</v>
      </c>
      <c r="B54" s="19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baseColWidth="10" defaultColWidth="11.42578125" defaultRowHeight="15" outlineLevelCol="1" x14ac:dyDescent="0.25"/>
  <cols>
    <col min="1" max="1" width="20.42578125" customWidth="1"/>
    <col min="2" max="2" width="17" customWidth="1"/>
    <col min="3" max="3" width="19.28515625" customWidth="1"/>
    <col min="4" max="4" width="20.85546875" style="3" customWidth="1"/>
    <col min="5" max="5" width="9.7109375" customWidth="1" outlineLevel="1"/>
    <col min="6" max="6" width="14.42578125" style="3" customWidth="1"/>
    <col min="7" max="7" width="11.7109375" style="3" customWidth="1"/>
    <col min="8" max="8" width="14.28515625" customWidth="1"/>
    <col min="9" max="9" width="21.140625" customWidth="1"/>
    <col min="10" max="10" width="22.28515625" bestFit="1" customWidth="1"/>
    <col min="11" max="11" width="25" customWidth="1"/>
    <col min="12" max="12" width="17.85546875" customWidth="1"/>
    <col min="13" max="13" width="14.42578125" style="3" customWidth="1"/>
    <col min="14" max="15" width="11.42578125" style="3"/>
    <col min="16" max="16" width="24.42578125" customWidth="1"/>
  </cols>
  <sheetData>
    <row r="1" spans="1:16" x14ac:dyDescent="0.25">
      <c r="A1" t="s">
        <v>351</v>
      </c>
      <c r="B1" t="s">
        <v>160</v>
      </c>
      <c r="C1" s="2" t="s">
        <v>1</v>
      </c>
      <c r="D1" s="4" t="s">
        <v>2</v>
      </c>
      <c r="E1" s="2" t="s">
        <v>3</v>
      </c>
      <c r="F1" s="4" t="s">
        <v>4</v>
      </c>
      <c r="G1" s="10" t="s">
        <v>5</v>
      </c>
      <c r="H1" s="9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0" t="s">
        <v>11</v>
      </c>
      <c r="N1" s="10" t="s">
        <v>12</v>
      </c>
      <c r="O1" s="10" t="s">
        <v>13</v>
      </c>
      <c r="P1" s="2" t="s">
        <v>14</v>
      </c>
    </row>
    <row r="2" spans="1:16" x14ac:dyDescent="0.25">
      <c r="A2" t="s">
        <v>352</v>
      </c>
      <c r="B2">
        <v>1</v>
      </c>
      <c r="C2" s="1">
        <v>34867</v>
      </c>
      <c r="D2" s="3">
        <f t="shared" ref="D2:D14" ca="1" si="0">ROUND((TODAY()-C2)/365,0)</f>
        <v>29</v>
      </c>
      <c r="F2" s="3" t="str">
        <f t="shared" ref="F2:F14" si="1">IF(E2="","N","Y")</f>
        <v>N</v>
      </c>
      <c r="G2" s="3">
        <v>4.2</v>
      </c>
      <c r="I2" t="s">
        <v>16</v>
      </c>
      <c r="J2" t="s">
        <v>17</v>
      </c>
      <c r="L2" t="s">
        <v>18</v>
      </c>
      <c r="M2" s="3" t="s">
        <v>19</v>
      </c>
    </row>
    <row r="3" spans="1:16" x14ac:dyDescent="0.25">
      <c r="A3" t="s">
        <v>353</v>
      </c>
      <c r="B3">
        <v>2</v>
      </c>
      <c r="C3" s="1">
        <v>29749</v>
      </c>
      <c r="D3" s="3">
        <f t="shared" ca="1" si="0"/>
        <v>43</v>
      </c>
      <c r="F3" s="3" t="str">
        <f t="shared" si="1"/>
        <v>N</v>
      </c>
      <c r="G3" s="3">
        <v>3.7</v>
      </c>
      <c r="J3" t="s">
        <v>21</v>
      </c>
      <c r="O3" s="3" t="s">
        <v>22</v>
      </c>
    </row>
    <row r="4" spans="1:16" x14ac:dyDescent="0.25">
      <c r="A4" t="s">
        <v>354</v>
      </c>
      <c r="B4">
        <v>3</v>
      </c>
      <c r="C4" s="1">
        <v>29799</v>
      </c>
      <c r="D4" s="3">
        <f t="shared" ca="1" si="0"/>
        <v>43</v>
      </c>
      <c r="E4" t="s">
        <v>24</v>
      </c>
      <c r="F4" s="3" t="str">
        <f>IF(E4="","N","Y")</f>
        <v>Y</v>
      </c>
      <c r="G4" s="3">
        <v>4</v>
      </c>
      <c r="J4" t="s">
        <v>25</v>
      </c>
      <c r="L4" t="s">
        <v>26</v>
      </c>
      <c r="M4" s="3" t="s">
        <v>27</v>
      </c>
    </row>
    <row r="5" spans="1:16" x14ac:dyDescent="0.25">
      <c r="A5" t="s">
        <v>355</v>
      </c>
      <c r="B5">
        <v>4</v>
      </c>
      <c r="C5" s="1">
        <v>34756</v>
      </c>
      <c r="D5" s="3">
        <f t="shared" ca="1" si="0"/>
        <v>30</v>
      </c>
      <c r="E5" t="s">
        <v>29</v>
      </c>
      <c r="F5" s="3" t="str">
        <f t="shared" si="1"/>
        <v>Y</v>
      </c>
      <c r="G5" s="3">
        <v>4.4000000000000004</v>
      </c>
      <c r="I5" t="s">
        <v>30</v>
      </c>
      <c r="J5" t="s">
        <v>17</v>
      </c>
      <c r="L5" t="s">
        <v>18</v>
      </c>
      <c r="M5" s="3" t="s">
        <v>31</v>
      </c>
    </row>
    <row r="6" spans="1:16" x14ac:dyDescent="0.25">
      <c r="A6" t="s">
        <v>356</v>
      </c>
      <c r="B6">
        <v>5</v>
      </c>
      <c r="C6" s="1">
        <v>30769</v>
      </c>
      <c r="D6" s="3">
        <f t="shared" ca="1" si="0"/>
        <v>40</v>
      </c>
      <c r="F6" s="3" t="str">
        <f t="shared" si="1"/>
        <v>N</v>
      </c>
      <c r="G6" s="3">
        <v>5</v>
      </c>
      <c r="I6" t="s">
        <v>33</v>
      </c>
      <c r="J6" t="s">
        <v>17</v>
      </c>
      <c r="K6" t="s">
        <v>34</v>
      </c>
      <c r="L6" t="s">
        <v>18</v>
      </c>
      <c r="M6" s="3" t="s">
        <v>35</v>
      </c>
      <c r="P6" t="s">
        <v>36</v>
      </c>
    </row>
    <row r="7" spans="1:16" x14ac:dyDescent="0.25">
      <c r="A7" t="s">
        <v>355</v>
      </c>
      <c r="B7">
        <v>6</v>
      </c>
      <c r="C7" s="1">
        <v>32634</v>
      </c>
      <c r="D7" s="3">
        <f t="shared" ca="1" si="0"/>
        <v>35</v>
      </c>
      <c r="F7" s="3" t="str">
        <f t="shared" si="1"/>
        <v>N</v>
      </c>
      <c r="G7" s="3">
        <v>3.5</v>
      </c>
      <c r="J7" t="s">
        <v>21</v>
      </c>
      <c r="N7" s="3" t="s">
        <v>38</v>
      </c>
    </row>
    <row r="8" spans="1:16" x14ac:dyDescent="0.25">
      <c r="A8" t="s">
        <v>355</v>
      </c>
      <c r="B8">
        <v>7</v>
      </c>
      <c r="C8" s="1">
        <v>32040</v>
      </c>
      <c r="D8" s="3">
        <f t="shared" ca="1" si="0"/>
        <v>37</v>
      </c>
      <c r="F8" s="3" t="str">
        <f t="shared" si="1"/>
        <v>N</v>
      </c>
      <c r="G8" s="3">
        <v>8</v>
      </c>
      <c r="H8" t="s">
        <v>40</v>
      </c>
      <c r="J8" t="s">
        <v>21</v>
      </c>
      <c r="N8" s="3" t="s">
        <v>41</v>
      </c>
    </row>
    <row r="9" spans="1:16" x14ac:dyDescent="0.25">
      <c r="A9" t="s">
        <v>355</v>
      </c>
      <c r="B9">
        <v>8</v>
      </c>
      <c r="C9" s="1">
        <v>35918</v>
      </c>
      <c r="D9" s="3">
        <f t="shared" ca="1" si="0"/>
        <v>26</v>
      </c>
      <c r="F9" s="3" t="str">
        <f t="shared" si="1"/>
        <v>N</v>
      </c>
      <c r="G9" s="3">
        <v>4.7</v>
      </c>
      <c r="J9" t="s">
        <v>17</v>
      </c>
      <c r="L9" t="s">
        <v>193</v>
      </c>
    </row>
    <row r="10" spans="1:16" x14ac:dyDescent="0.25">
      <c r="A10" t="s">
        <v>355</v>
      </c>
      <c r="B10">
        <v>9</v>
      </c>
      <c r="C10" s="1">
        <v>35415</v>
      </c>
      <c r="D10" s="3">
        <f t="shared" ca="1" si="0"/>
        <v>28</v>
      </c>
      <c r="F10" s="3" t="str">
        <f t="shared" si="1"/>
        <v>N</v>
      </c>
      <c r="G10" s="3">
        <v>3.7</v>
      </c>
      <c r="I10" t="s">
        <v>45</v>
      </c>
      <c r="J10" t="s">
        <v>25</v>
      </c>
      <c r="K10" t="s">
        <v>46</v>
      </c>
      <c r="L10" t="s">
        <v>26</v>
      </c>
      <c r="M10" s="3">
        <v>37</v>
      </c>
    </row>
    <row r="11" spans="1:16" x14ac:dyDescent="0.25">
      <c r="A11" t="s">
        <v>357</v>
      </c>
      <c r="B11">
        <v>10</v>
      </c>
      <c r="C11" s="1">
        <v>29771</v>
      </c>
      <c r="D11" s="3">
        <f t="shared" ca="1" si="0"/>
        <v>43</v>
      </c>
      <c r="E11" t="s">
        <v>48</v>
      </c>
      <c r="F11" s="3" t="str">
        <f t="shared" si="1"/>
        <v>Y</v>
      </c>
      <c r="G11" s="3">
        <v>6</v>
      </c>
      <c r="J11" t="s">
        <v>25</v>
      </c>
      <c r="K11" t="s">
        <v>49</v>
      </c>
      <c r="L11" t="s">
        <v>18</v>
      </c>
      <c r="M11" s="3">
        <v>39</v>
      </c>
    </row>
    <row r="12" spans="1:16" x14ac:dyDescent="0.25">
      <c r="A12" t="s">
        <v>358</v>
      </c>
      <c r="B12">
        <v>11</v>
      </c>
      <c r="C12" s="1">
        <v>30383</v>
      </c>
      <c r="D12" s="3">
        <f t="shared" ca="1" si="0"/>
        <v>42</v>
      </c>
      <c r="F12" s="3" t="str">
        <f t="shared" si="1"/>
        <v>N</v>
      </c>
      <c r="G12" s="3">
        <v>4.8</v>
      </c>
      <c r="J12" t="s">
        <v>51</v>
      </c>
      <c r="N12" s="3">
        <v>14</v>
      </c>
    </row>
    <row r="13" spans="1:16" x14ac:dyDescent="0.25">
      <c r="A13" t="s">
        <v>359</v>
      </c>
      <c r="B13">
        <v>12</v>
      </c>
      <c r="C13" s="1">
        <v>32734</v>
      </c>
      <c r="D13" s="3">
        <f t="shared" ca="1" si="0"/>
        <v>35</v>
      </c>
      <c r="E13" t="s">
        <v>53</v>
      </c>
      <c r="F13" s="3" t="str">
        <f t="shared" si="1"/>
        <v>Y</v>
      </c>
      <c r="G13" s="3">
        <v>4.2</v>
      </c>
      <c r="I13" t="s">
        <v>54</v>
      </c>
      <c r="J13" t="s">
        <v>55</v>
      </c>
      <c r="O13" s="3">
        <v>28</v>
      </c>
    </row>
    <row r="14" spans="1:16" x14ac:dyDescent="0.25">
      <c r="A14" t="s">
        <v>360</v>
      </c>
      <c r="B14">
        <v>13</v>
      </c>
      <c r="C14" s="1">
        <v>31743</v>
      </c>
      <c r="D14" s="3">
        <f t="shared" ca="1" si="0"/>
        <v>38</v>
      </c>
      <c r="E14" t="s">
        <v>57</v>
      </c>
      <c r="F14" s="3" t="str">
        <f t="shared" si="1"/>
        <v>Y</v>
      </c>
      <c r="G14" s="3">
        <v>3.6</v>
      </c>
      <c r="I14" t="s">
        <v>45</v>
      </c>
      <c r="J14" t="s">
        <v>17</v>
      </c>
      <c r="L14" t="s">
        <v>18</v>
      </c>
      <c r="M14" s="3" t="s">
        <v>58</v>
      </c>
    </row>
    <row r="15" spans="1:16" x14ac:dyDescent="0.25">
      <c r="A15" t="s">
        <v>361</v>
      </c>
      <c r="B15">
        <v>14</v>
      </c>
      <c r="C15" s="1">
        <v>31443</v>
      </c>
      <c r="D15" s="3">
        <f t="shared" ref="D15:D54" ca="1" si="2">ROUND((TODAY()-C15)/365,0)</f>
        <v>39</v>
      </c>
      <c r="F15" s="3" t="str">
        <f t="shared" ref="F15:F54" si="3">IF(E15="","N","Y")</f>
        <v>N</v>
      </c>
      <c r="G15" s="3">
        <v>6.8</v>
      </c>
      <c r="I15" t="s">
        <v>60</v>
      </c>
      <c r="J15" t="s">
        <v>17</v>
      </c>
      <c r="K15" t="s">
        <v>61</v>
      </c>
      <c r="N15" s="3">
        <v>23</v>
      </c>
    </row>
    <row r="16" spans="1:16" x14ac:dyDescent="0.25">
      <c r="A16" t="s">
        <v>362</v>
      </c>
      <c r="B16">
        <v>15</v>
      </c>
      <c r="C16" s="1">
        <v>31046</v>
      </c>
      <c r="D16" s="3">
        <f t="shared" ca="1" si="2"/>
        <v>40</v>
      </c>
      <c r="E16" t="s">
        <v>63</v>
      </c>
      <c r="F16" s="3" t="str">
        <f t="shared" si="3"/>
        <v>Y</v>
      </c>
      <c r="G16" s="3">
        <v>5.4</v>
      </c>
      <c r="J16" t="s">
        <v>21</v>
      </c>
      <c r="N16" s="3" t="s">
        <v>64</v>
      </c>
      <c r="O16" s="3" t="s">
        <v>65</v>
      </c>
    </row>
    <row r="17" spans="1:15" x14ac:dyDescent="0.25">
      <c r="A17" t="s">
        <v>363</v>
      </c>
      <c r="B17">
        <v>16</v>
      </c>
      <c r="C17" s="1">
        <v>30525</v>
      </c>
      <c r="D17" s="3">
        <f t="shared" ca="1" si="2"/>
        <v>41</v>
      </c>
      <c r="F17" s="3" t="str">
        <f t="shared" si="3"/>
        <v>N</v>
      </c>
      <c r="G17" s="3">
        <v>4.8</v>
      </c>
      <c r="J17" t="s">
        <v>25</v>
      </c>
      <c r="K17" t="s">
        <v>67</v>
      </c>
      <c r="L17" t="s">
        <v>18</v>
      </c>
      <c r="M17" s="3" t="s">
        <v>68</v>
      </c>
    </row>
    <row r="18" spans="1:15" x14ac:dyDescent="0.25">
      <c r="A18" t="s">
        <v>364</v>
      </c>
      <c r="B18">
        <v>17</v>
      </c>
      <c r="C18" s="1">
        <v>33971</v>
      </c>
      <c r="D18" s="3">
        <f t="shared" ca="1" si="2"/>
        <v>32</v>
      </c>
      <c r="F18" s="3" t="str">
        <f t="shared" si="3"/>
        <v>N</v>
      </c>
      <c r="G18" s="3">
        <v>3.5</v>
      </c>
      <c r="I18" t="s">
        <v>45</v>
      </c>
      <c r="J18" t="s">
        <v>25</v>
      </c>
      <c r="L18" t="s">
        <v>70</v>
      </c>
    </row>
    <row r="19" spans="1:15" x14ac:dyDescent="0.25">
      <c r="A19" t="s">
        <v>365</v>
      </c>
      <c r="B19">
        <v>18</v>
      </c>
      <c r="C19" s="1">
        <v>30499</v>
      </c>
      <c r="D19" s="3">
        <f t="shared" ca="1" si="2"/>
        <v>41</v>
      </c>
      <c r="F19" s="3" t="str">
        <f t="shared" si="3"/>
        <v>N</v>
      </c>
      <c r="G19" s="3">
        <v>5.2</v>
      </c>
      <c r="J19" t="s">
        <v>17</v>
      </c>
      <c r="L19" t="s">
        <v>193</v>
      </c>
    </row>
    <row r="20" spans="1:15" x14ac:dyDescent="0.25">
      <c r="A20" t="s">
        <v>366</v>
      </c>
      <c r="B20">
        <v>19</v>
      </c>
      <c r="C20" s="1">
        <v>32092</v>
      </c>
      <c r="D20" s="3">
        <f t="shared" ca="1" si="2"/>
        <v>37</v>
      </c>
      <c r="F20" s="3" t="str">
        <f t="shared" si="3"/>
        <v>N</v>
      </c>
      <c r="G20" s="3">
        <v>4</v>
      </c>
      <c r="H20" t="s">
        <v>73</v>
      </c>
      <c r="J20" t="s">
        <v>74</v>
      </c>
      <c r="N20" s="3">
        <v>15</v>
      </c>
    </row>
    <row r="21" spans="1:15" x14ac:dyDescent="0.25">
      <c r="A21" t="s">
        <v>367</v>
      </c>
      <c r="B21">
        <v>20</v>
      </c>
      <c r="C21" s="1">
        <v>33061</v>
      </c>
      <c r="D21" s="3">
        <f t="shared" ca="1" si="2"/>
        <v>34</v>
      </c>
      <c r="F21" s="3" t="str">
        <f t="shared" si="3"/>
        <v>N</v>
      </c>
      <c r="G21" s="3">
        <v>3.9</v>
      </c>
      <c r="J21" t="s">
        <v>25</v>
      </c>
      <c r="L21" t="s">
        <v>193</v>
      </c>
    </row>
    <row r="22" spans="1:15" x14ac:dyDescent="0.25">
      <c r="A22" t="s">
        <v>368</v>
      </c>
      <c r="B22">
        <v>21</v>
      </c>
      <c r="C22" s="1">
        <v>31497</v>
      </c>
      <c r="D22" s="3">
        <f t="shared" ca="1" si="2"/>
        <v>38</v>
      </c>
      <c r="F22" s="3" t="str">
        <f t="shared" si="3"/>
        <v>N</v>
      </c>
      <c r="G22" s="3">
        <v>5.7</v>
      </c>
      <c r="J22" t="s">
        <v>25</v>
      </c>
      <c r="O22" s="3">
        <v>15</v>
      </c>
    </row>
    <row r="23" spans="1:15" x14ac:dyDescent="0.25">
      <c r="A23" t="s">
        <v>369</v>
      </c>
      <c r="B23">
        <v>22</v>
      </c>
      <c r="C23" s="1">
        <v>36836</v>
      </c>
      <c r="D23" s="3">
        <f t="shared" ca="1" si="2"/>
        <v>24</v>
      </c>
      <c r="F23" s="3" t="str">
        <f t="shared" si="3"/>
        <v>N</v>
      </c>
      <c r="G23" s="3">
        <v>3.7</v>
      </c>
      <c r="J23" t="s">
        <v>17</v>
      </c>
      <c r="L23" t="s">
        <v>18</v>
      </c>
    </row>
    <row r="24" spans="1:15" x14ac:dyDescent="0.25">
      <c r="A24" t="s">
        <v>370</v>
      </c>
      <c r="B24">
        <v>23</v>
      </c>
      <c r="C24" s="1">
        <v>36419</v>
      </c>
      <c r="D24" s="3">
        <f t="shared" ca="1" si="2"/>
        <v>25</v>
      </c>
      <c r="F24" s="3" t="str">
        <f t="shared" si="3"/>
        <v>N</v>
      </c>
      <c r="G24" s="3">
        <v>3.6</v>
      </c>
      <c r="I24" t="s">
        <v>45</v>
      </c>
      <c r="J24" t="s">
        <v>25</v>
      </c>
      <c r="L24" s="14" t="s">
        <v>26</v>
      </c>
    </row>
    <row r="25" spans="1:15" x14ac:dyDescent="0.25">
      <c r="A25" t="s">
        <v>371</v>
      </c>
      <c r="B25">
        <v>24</v>
      </c>
      <c r="C25" s="1">
        <v>34617</v>
      </c>
      <c r="D25" s="3">
        <f t="shared" ca="1" si="2"/>
        <v>30</v>
      </c>
      <c r="F25" s="3" t="str">
        <f t="shared" si="3"/>
        <v>N</v>
      </c>
      <c r="G25" s="3">
        <v>5.6</v>
      </c>
      <c r="I25" t="s">
        <v>80</v>
      </c>
      <c r="J25" t="s">
        <v>17</v>
      </c>
      <c r="K25" t="s">
        <v>16</v>
      </c>
      <c r="L25" t="s">
        <v>18</v>
      </c>
      <c r="M25" s="3" t="s">
        <v>81</v>
      </c>
    </row>
    <row r="26" spans="1:15" x14ac:dyDescent="0.25">
      <c r="A26" t="s">
        <v>372</v>
      </c>
      <c r="B26">
        <v>25</v>
      </c>
      <c r="C26" s="1">
        <v>31702</v>
      </c>
      <c r="D26" s="3">
        <f t="shared" ca="1" si="2"/>
        <v>38</v>
      </c>
      <c r="F26" s="3" t="str">
        <f t="shared" si="3"/>
        <v>N</v>
      </c>
      <c r="G26" s="3">
        <v>3.7</v>
      </c>
      <c r="I26" t="s">
        <v>83</v>
      </c>
      <c r="J26" t="s">
        <v>17</v>
      </c>
      <c r="K26" t="s">
        <v>84</v>
      </c>
      <c r="N26" s="3" t="s">
        <v>85</v>
      </c>
    </row>
    <row r="27" spans="1:15" x14ac:dyDescent="0.25">
      <c r="A27" t="s">
        <v>373</v>
      </c>
      <c r="B27">
        <v>26</v>
      </c>
      <c r="C27" s="1">
        <v>36923</v>
      </c>
      <c r="D27" s="3">
        <f t="shared" ca="1" si="2"/>
        <v>24</v>
      </c>
      <c r="F27" s="3" t="str">
        <f t="shared" si="3"/>
        <v>N</v>
      </c>
      <c r="G27" s="3">
        <v>6.1</v>
      </c>
      <c r="J27" t="s">
        <v>51</v>
      </c>
      <c r="N27" s="3" t="s">
        <v>87</v>
      </c>
    </row>
    <row r="28" spans="1:15" x14ac:dyDescent="0.25">
      <c r="A28" t="s">
        <v>374</v>
      </c>
      <c r="B28">
        <v>27</v>
      </c>
      <c r="C28" s="1">
        <v>31002</v>
      </c>
      <c r="D28" s="3">
        <f t="shared" ca="1" si="2"/>
        <v>40</v>
      </c>
      <c r="F28" s="3" t="str">
        <f t="shared" si="3"/>
        <v>N</v>
      </c>
      <c r="G28" s="3">
        <v>10</v>
      </c>
      <c r="H28" t="s">
        <v>89</v>
      </c>
      <c r="J28" t="s">
        <v>55</v>
      </c>
      <c r="N28" s="3" t="s">
        <v>41</v>
      </c>
    </row>
    <row r="29" spans="1:15" x14ac:dyDescent="0.25">
      <c r="A29" t="s">
        <v>375</v>
      </c>
      <c r="B29">
        <v>28</v>
      </c>
      <c r="C29" s="1">
        <v>29151</v>
      </c>
      <c r="D29" s="3">
        <f t="shared" ca="1" si="2"/>
        <v>45</v>
      </c>
      <c r="E29" t="s">
        <v>91</v>
      </c>
      <c r="F29" s="3" t="str">
        <f t="shared" si="3"/>
        <v>Y</v>
      </c>
      <c r="G29" s="3">
        <v>8</v>
      </c>
      <c r="H29" t="s">
        <v>40</v>
      </c>
      <c r="J29" t="s">
        <v>92</v>
      </c>
      <c r="N29" s="3">
        <v>15</v>
      </c>
    </row>
    <row r="30" spans="1:15" x14ac:dyDescent="0.25">
      <c r="A30" t="s">
        <v>376</v>
      </c>
      <c r="B30">
        <v>29</v>
      </c>
      <c r="C30" s="1">
        <v>33379</v>
      </c>
      <c r="D30" s="3">
        <f t="shared" ca="1" si="2"/>
        <v>33</v>
      </c>
      <c r="F30" s="3" t="str">
        <f t="shared" si="3"/>
        <v>N</v>
      </c>
      <c r="G30" s="3">
        <v>13</v>
      </c>
      <c r="H30" t="s">
        <v>40</v>
      </c>
      <c r="J30" t="s">
        <v>51</v>
      </c>
      <c r="N30" s="3" t="s">
        <v>64</v>
      </c>
      <c r="O30" s="3" t="s">
        <v>94</v>
      </c>
    </row>
    <row r="31" spans="1:15" x14ac:dyDescent="0.25">
      <c r="A31" t="s">
        <v>377</v>
      </c>
      <c r="B31">
        <v>30</v>
      </c>
      <c r="C31" s="1">
        <v>29306</v>
      </c>
      <c r="D31" s="3">
        <f t="shared" ca="1" si="2"/>
        <v>44</v>
      </c>
      <c r="F31" s="3" t="str">
        <f t="shared" si="3"/>
        <v>N</v>
      </c>
      <c r="G31" s="3">
        <v>3.7</v>
      </c>
      <c r="H31" t="s">
        <v>96</v>
      </c>
      <c r="I31" t="s">
        <v>16</v>
      </c>
      <c r="J31" t="s">
        <v>25</v>
      </c>
      <c r="K31" t="s">
        <v>97</v>
      </c>
      <c r="L31" t="s">
        <v>18</v>
      </c>
      <c r="M31" s="3" t="s">
        <v>81</v>
      </c>
    </row>
    <row r="32" spans="1:15" x14ac:dyDescent="0.25">
      <c r="A32" t="s">
        <v>378</v>
      </c>
      <c r="B32">
        <v>31</v>
      </c>
      <c r="C32" s="1">
        <v>33325</v>
      </c>
      <c r="D32" s="3">
        <f t="shared" ca="1" si="2"/>
        <v>33</v>
      </c>
      <c r="F32" s="3" t="str">
        <f t="shared" si="3"/>
        <v>N</v>
      </c>
      <c r="G32" s="3">
        <v>4</v>
      </c>
      <c r="I32" t="s">
        <v>16</v>
      </c>
      <c r="J32" t="s">
        <v>25</v>
      </c>
      <c r="K32" t="s">
        <v>16</v>
      </c>
      <c r="L32" t="s">
        <v>18</v>
      </c>
      <c r="M32" s="3" t="s">
        <v>99</v>
      </c>
    </row>
    <row r="33" spans="1:15" x14ac:dyDescent="0.25">
      <c r="A33" t="s">
        <v>379</v>
      </c>
      <c r="B33">
        <v>32</v>
      </c>
      <c r="C33" s="1">
        <v>35391</v>
      </c>
      <c r="D33" s="3">
        <f t="shared" ca="1" si="2"/>
        <v>28</v>
      </c>
      <c r="F33" s="3" t="str">
        <f t="shared" si="3"/>
        <v>N</v>
      </c>
      <c r="G33" s="3">
        <v>5.4</v>
      </c>
      <c r="I33" t="s">
        <v>101</v>
      </c>
      <c r="J33" t="s">
        <v>102</v>
      </c>
      <c r="O33" s="3">
        <v>13</v>
      </c>
    </row>
    <row r="34" spans="1:15" x14ac:dyDescent="0.25">
      <c r="A34" t="s">
        <v>378</v>
      </c>
      <c r="B34">
        <v>33</v>
      </c>
      <c r="C34" s="1">
        <v>35864</v>
      </c>
      <c r="D34" s="3">
        <f t="shared" ca="1" si="2"/>
        <v>26</v>
      </c>
      <c r="F34" s="3" t="str">
        <f t="shared" si="3"/>
        <v>N</v>
      </c>
      <c r="G34" s="3">
        <v>3.8</v>
      </c>
      <c r="H34" t="s">
        <v>40</v>
      </c>
      <c r="I34" t="s">
        <v>16</v>
      </c>
      <c r="J34" t="s">
        <v>17</v>
      </c>
      <c r="K34" t="s">
        <v>16</v>
      </c>
      <c r="L34" t="s">
        <v>18</v>
      </c>
      <c r="M34" s="3">
        <v>38</v>
      </c>
    </row>
    <row r="35" spans="1:15" x14ac:dyDescent="0.25">
      <c r="A35" t="s">
        <v>380</v>
      </c>
      <c r="B35">
        <v>34</v>
      </c>
      <c r="C35" s="1">
        <v>31592</v>
      </c>
      <c r="D35" s="3">
        <f t="shared" ca="1" si="2"/>
        <v>38</v>
      </c>
      <c r="F35" s="3" t="str">
        <f t="shared" si="3"/>
        <v>N</v>
      </c>
      <c r="G35" s="3">
        <v>4</v>
      </c>
      <c r="H35" t="s">
        <v>105</v>
      </c>
      <c r="J35" t="s">
        <v>106</v>
      </c>
      <c r="N35" s="3">
        <v>16</v>
      </c>
    </row>
    <row r="36" spans="1:15" x14ac:dyDescent="0.25">
      <c r="A36" t="s">
        <v>381</v>
      </c>
      <c r="B36">
        <v>35</v>
      </c>
      <c r="C36" s="1">
        <v>34068</v>
      </c>
      <c r="D36" s="3">
        <f t="shared" ca="1" si="2"/>
        <v>31</v>
      </c>
      <c r="F36" s="3" t="str">
        <f t="shared" si="3"/>
        <v>N</v>
      </c>
      <c r="G36" s="3">
        <v>3.5</v>
      </c>
      <c r="I36" t="s">
        <v>108</v>
      </c>
      <c r="J36" t="s">
        <v>17</v>
      </c>
      <c r="L36" t="s">
        <v>18</v>
      </c>
    </row>
    <row r="37" spans="1:15" x14ac:dyDescent="0.25">
      <c r="A37" t="s">
        <v>382</v>
      </c>
      <c r="B37">
        <v>36</v>
      </c>
      <c r="C37" s="1">
        <v>31999</v>
      </c>
      <c r="D37" s="3">
        <f t="shared" ca="1" si="2"/>
        <v>37</v>
      </c>
      <c r="F37" s="3" t="str">
        <f t="shared" si="3"/>
        <v>N</v>
      </c>
      <c r="G37" s="3">
        <v>3.7</v>
      </c>
      <c r="H37" t="s">
        <v>110</v>
      </c>
      <c r="I37" t="s">
        <v>111</v>
      </c>
      <c r="J37" t="s">
        <v>25</v>
      </c>
      <c r="N37" s="3" t="s">
        <v>112</v>
      </c>
    </row>
    <row r="38" spans="1:15" x14ac:dyDescent="0.25">
      <c r="A38" t="s">
        <v>383</v>
      </c>
      <c r="B38">
        <v>37</v>
      </c>
      <c r="C38" s="1">
        <v>32220</v>
      </c>
      <c r="D38" s="3">
        <f t="shared" ca="1" si="2"/>
        <v>36</v>
      </c>
      <c r="F38" s="3" t="str">
        <f t="shared" si="3"/>
        <v>N</v>
      </c>
      <c r="G38" s="3">
        <v>8.32</v>
      </c>
      <c r="H38" t="s">
        <v>40</v>
      </c>
      <c r="J38" t="s">
        <v>51</v>
      </c>
      <c r="N38" s="3" t="s">
        <v>114</v>
      </c>
    </row>
    <row r="39" spans="1:15" x14ac:dyDescent="0.25">
      <c r="A39" t="s">
        <v>384</v>
      </c>
      <c r="B39">
        <v>38</v>
      </c>
      <c r="C39" s="1">
        <v>34545</v>
      </c>
      <c r="D39" s="3">
        <f t="shared" ca="1" si="2"/>
        <v>30</v>
      </c>
      <c r="F39" s="3" t="str">
        <f t="shared" si="3"/>
        <v>N</v>
      </c>
      <c r="G39" s="3">
        <v>9</v>
      </c>
      <c r="H39" t="s">
        <v>40</v>
      </c>
      <c r="J39" t="s">
        <v>21</v>
      </c>
      <c r="N39" s="3">
        <v>15</v>
      </c>
    </row>
    <row r="40" spans="1:15" x14ac:dyDescent="0.25">
      <c r="A40" t="s">
        <v>385</v>
      </c>
      <c r="B40">
        <v>39</v>
      </c>
      <c r="C40" s="1">
        <v>36629</v>
      </c>
      <c r="D40" s="3">
        <f t="shared" ca="1" si="2"/>
        <v>24</v>
      </c>
      <c r="F40" s="3" t="str">
        <f t="shared" si="3"/>
        <v>N</v>
      </c>
      <c r="G40" s="3">
        <v>3.5</v>
      </c>
      <c r="J40" t="s">
        <v>17</v>
      </c>
      <c r="M40" s="3" t="s">
        <v>43</v>
      </c>
    </row>
    <row r="41" spans="1:15" x14ac:dyDescent="0.25">
      <c r="A41" t="s">
        <v>386</v>
      </c>
      <c r="B41">
        <v>40</v>
      </c>
      <c r="C41" s="1">
        <v>30876</v>
      </c>
      <c r="D41" s="3">
        <f t="shared" ca="1" si="2"/>
        <v>40</v>
      </c>
      <c r="F41" s="3" t="str">
        <f t="shared" si="3"/>
        <v>N</v>
      </c>
      <c r="G41" s="3">
        <v>4.0999999999999996</v>
      </c>
      <c r="I41" t="s">
        <v>16</v>
      </c>
      <c r="J41" t="s">
        <v>25</v>
      </c>
      <c r="K41" t="s">
        <v>16</v>
      </c>
      <c r="L41" t="s">
        <v>18</v>
      </c>
      <c r="M41" s="3" t="s">
        <v>118</v>
      </c>
    </row>
    <row r="42" spans="1:15" x14ac:dyDescent="0.25">
      <c r="A42" t="s">
        <v>387</v>
      </c>
      <c r="B42">
        <v>41</v>
      </c>
      <c r="C42" s="1">
        <v>27457</v>
      </c>
      <c r="D42" s="3">
        <f t="shared" ca="1" si="2"/>
        <v>50</v>
      </c>
      <c r="F42" s="3" t="str">
        <f t="shared" si="3"/>
        <v>N</v>
      </c>
      <c r="G42" s="3">
        <v>10</v>
      </c>
      <c r="H42" t="s">
        <v>120</v>
      </c>
      <c r="I42" t="s">
        <v>121</v>
      </c>
      <c r="J42" t="s">
        <v>55</v>
      </c>
      <c r="N42" s="3">
        <v>15</v>
      </c>
    </row>
    <row r="43" spans="1:15" x14ac:dyDescent="0.25">
      <c r="A43" t="s">
        <v>388</v>
      </c>
      <c r="B43">
        <v>42</v>
      </c>
      <c r="C43" s="1">
        <v>35241</v>
      </c>
      <c r="D43" s="3">
        <f t="shared" ca="1" si="2"/>
        <v>28</v>
      </c>
      <c r="F43" s="3" t="str">
        <f t="shared" si="3"/>
        <v>N</v>
      </c>
      <c r="G43" s="3">
        <v>3.5</v>
      </c>
      <c r="I43" t="s">
        <v>123</v>
      </c>
      <c r="J43" t="s">
        <v>25</v>
      </c>
    </row>
    <row r="44" spans="1:15" x14ac:dyDescent="0.25">
      <c r="A44" t="s">
        <v>389</v>
      </c>
      <c r="B44">
        <v>43</v>
      </c>
      <c r="C44" s="1">
        <v>33534</v>
      </c>
      <c r="D44" s="3">
        <f t="shared" ca="1" si="2"/>
        <v>33</v>
      </c>
      <c r="F44" s="3" t="str">
        <f t="shared" si="3"/>
        <v>N</v>
      </c>
      <c r="G44" s="3">
        <v>4.8600000000000003</v>
      </c>
      <c r="H44" t="s">
        <v>110</v>
      </c>
      <c r="J44" t="s">
        <v>125</v>
      </c>
      <c r="N44" s="3">
        <v>16</v>
      </c>
    </row>
    <row r="45" spans="1:15" x14ac:dyDescent="0.25">
      <c r="A45" t="s">
        <v>390</v>
      </c>
      <c r="B45">
        <v>44</v>
      </c>
      <c r="C45" s="1">
        <v>30754</v>
      </c>
      <c r="D45" s="3">
        <f t="shared" ca="1" si="2"/>
        <v>40</v>
      </c>
      <c r="E45" t="s">
        <v>63</v>
      </c>
      <c r="F45" s="3" t="str">
        <f t="shared" si="3"/>
        <v>Y</v>
      </c>
      <c r="G45" s="3">
        <v>5.8</v>
      </c>
      <c r="J45" t="s">
        <v>127</v>
      </c>
      <c r="N45" s="3" t="s">
        <v>128</v>
      </c>
    </row>
    <row r="46" spans="1:15" x14ac:dyDescent="0.25">
      <c r="A46" t="s">
        <v>391</v>
      </c>
      <c r="B46">
        <v>45</v>
      </c>
      <c r="C46" s="1">
        <v>32452</v>
      </c>
      <c r="D46" s="3">
        <f t="shared" ca="1" si="2"/>
        <v>36</v>
      </c>
      <c r="F46" s="3" t="str">
        <f t="shared" si="3"/>
        <v>N</v>
      </c>
      <c r="G46" s="3">
        <v>4</v>
      </c>
      <c r="J46" t="s">
        <v>17</v>
      </c>
      <c r="L46" t="s">
        <v>18</v>
      </c>
      <c r="M46" s="3" t="s">
        <v>130</v>
      </c>
    </row>
    <row r="47" spans="1:15" x14ac:dyDescent="0.25">
      <c r="A47" t="s">
        <v>392</v>
      </c>
      <c r="B47">
        <v>46</v>
      </c>
      <c r="C47" s="1">
        <v>29337</v>
      </c>
      <c r="D47" s="3">
        <f t="shared" ca="1" si="2"/>
        <v>44</v>
      </c>
      <c r="E47" t="s">
        <v>132</v>
      </c>
      <c r="F47" s="3" t="str">
        <f t="shared" si="3"/>
        <v>Y</v>
      </c>
      <c r="G47" s="3">
        <v>3.8</v>
      </c>
      <c r="J47" t="s">
        <v>21</v>
      </c>
      <c r="N47" s="3" t="s">
        <v>133</v>
      </c>
    </row>
    <row r="48" spans="1:15" x14ac:dyDescent="0.25">
      <c r="A48" t="s">
        <v>390</v>
      </c>
      <c r="B48">
        <v>47</v>
      </c>
      <c r="C48" s="1">
        <v>28393</v>
      </c>
      <c r="D48" s="3">
        <f t="shared" ca="1" si="2"/>
        <v>47</v>
      </c>
      <c r="F48" s="3" t="str">
        <f t="shared" si="3"/>
        <v>N</v>
      </c>
      <c r="G48" s="3">
        <v>5</v>
      </c>
      <c r="H48" t="s">
        <v>40</v>
      </c>
      <c r="J48" t="s">
        <v>21</v>
      </c>
      <c r="N48" s="3" t="s">
        <v>128</v>
      </c>
      <c r="O48" s="3" t="s">
        <v>135</v>
      </c>
    </row>
    <row r="49" spans="1:24" x14ac:dyDescent="0.25">
      <c r="A49" t="s">
        <v>393</v>
      </c>
      <c r="B49">
        <v>48</v>
      </c>
      <c r="C49" s="1">
        <v>31010</v>
      </c>
      <c r="D49" s="3">
        <f t="shared" ca="1" si="2"/>
        <v>40</v>
      </c>
      <c r="F49" s="3" t="str">
        <f t="shared" si="3"/>
        <v>N</v>
      </c>
      <c r="G49" s="3">
        <v>13</v>
      </c>
      <c r="H49" t="s">
        <v>40</v>
      </c>
      <c r="J49" t="s">
        <v>127</v>
      </c>
      <c r="O49" s="3">
        <v>16</v>
      </c>
    </row>
    <row r="50" spans="1:24" x14ac:dyDescent="0.25">
      <c r="A50" t="s">
        <v>394</v>
      </c>
      <c r="B50">
        <v>49</v>
      </c>
      <c r="C50" s="1">
        <v>31918</v>
      </c>
      <c r="D50" s="3">
        <f t="shared" ca="1" si="2"/>
        <v>37</v>
      </c>
      <c r="F50" s="3" t="str">
        <f t="shared" si="3"/>
        <v>N</v>
      </c>
      <c r="G50" s="3">
        <v>10</v>
      </c>
      <c r="J50" t="s">
        <v>51</v>
      </c>
      <c r="N50" s="3" t="s">
        <v>138</v>
      </c>
    </row>
    <row r="51" spans="1:24" x14ac:dyDescent="0.25">
      <c r="A51" t="s">
        <v>395</v>
      </c>
      <c r="B51">
        <v>50</v>
      </c>
      <c r="C51" s="1">
        <v>32831</v>
      </c>
      <c r="D51" s="3">
        <f t="shared" ca="1" si="2"/>
        <v>35</v>
      </c>
      <c r="F51" s="3" t="str">
        <f t="shared" si="3"/>
        <v>N</v>
      </c>
      <c r="G51" s="3">
        <v>11.5</v>
      </c>
      <c r="I51" t="s">
        <v>16</v>
      </c>
      <c r="J51" t="s">
        <v>25</v>
      </c>
      <c r="K51" t="s">
        <v>140</v>
      </c>
      <c r="N51" s="3" t="s">
        <v>141</v>
      </c>
      <c r="P51" t="s">
        <v>142</v>
      </c>
    </row>
    <row r="52" spans="1:24" x14ac:dyDescent="0.25">
      <c r="A52" t="s">
        <v>396</v>
      </c>
      <c r="B52">
        <v>51</v>
      </c>
      <c r="C52" s="1">
        <v>34699</v>
      </c>
      <c r="D52" s="3">
        <f t="shared" ca="1" si="2"/>
        <v>30</v>
      </c>
      <c r="F52" s="3" t="str">
        <f t="shared" si="3"/>
        <v>N</v>
      </c>
      <c r="G52" s="3">
        <v>3.6</v>
      </c>
      <c r="I52" t="s">
        <v>16</v>
      </c>
      <c r="J52" t="s">
        <v>25</v>
      </c>
      <c r="L52" t="s">
        <v>193</v>
      </c>
      <c r="M52" s="3" t="s">
        <v>43</v>
      </c>
    </row>
    <row r="53" spans="1:24" x14ac:dyDescent="0.25">
      <c r="A53" t="s">
        <v>397</v>
      </c>
      <c r="B53">
        <v>52</v>
      </c>
      <c r="C53" s="1">
        <v>34172</v>
      </c>
      <c r="D53" s="3">
        <f t="shared" ca="1" si="2"/>
        <v>31</v>
      </c>
      <c r="F53" s="3" t="str">
        <f t="shared" si="3"/>
        <v>N</v>
      </c>
      <c r="G53" s="3">
        <v>3.7</v>
      </c>
      <c r="I53" t="s">
        <v>145</v>
      </c>
      <c r="J53" t="s">
        <v>17</v>
      </c>
      <c r="L53" t="s">
        <v>193</v>
      </c>
      <c r="M53" s="3" t="s">
        <v>43</v>
      </c>
      <c r="X53" t="s">
        <v>146</v>
      </c>
    </row>
    <row r="54" spans="1:24" x14ac:dyDescent="0.25">
      <c r="A54" t="s">
        <v>398</v>
      </c>
      <c r="B54">
        <v>53</v>
      </c>
      <c r="C54" s="1">
        <v>32032</v>
      </c>
      <c r="D54" s="3">
        <f t="shared" ca="1" si="2"/>
        <v>37</v>
      </c>
      <c r="E54" t="s">
        <v>148</v>
      </c>
      <c r="F54" s="3" t="str">
        <f t="shared" si="3"/>
        <v>Y</v>
      </c>
      <c r="G54" s="3">
        <v>6.7</v>
      </c>
      <c r="H54" t="s">
        <v>40</v>
      </c>
      <c r="J54" t="s">
        <v>21</v>
      </c>
      <c r="O54" s="3">
        <v>15</v>
      </c>
    </row>
    <row r="55" spans="1:24" x14ac:dyDescent="0.25">
      <c r="C55" s="1"/>
    </row>
  </sheetData>
  <dataValidations disablePrompts="1" count="1">
    <dataValidation type="list" allowBlank="1" showInputMessage="1" showErrorMessage="1" sqref="J2:J54" xr:uid="{A8FBCAF1-5B8E-44B2-9566-EB8D525808C2}">
      <formula1>lstCaryotype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67A6-0E29-42ED-9120-65E73BD9F410}">
  <dimension ref="A1:AF54"/>
  <sheetViews>
    <sheetView tabSelected="1" topLeftCell="A41" zoomScale="85" zoomScaleNormal="85" workbookViewId="0">
      <selection activeCell="N64" sqref="N64"/>
    </sheetView>
  </sheetViews>
  <sheetFormatPr baseColWidth="10" defaultColWidth="9.140625" defaultRowHeight="15" outlineLevelCol="1" x14ac:dyDescent="0.25"/>
  <cols>
    <col min="1" max="1" width="13.140625" style="3" bestFit="1" customWidth="1"/>
    <col min="2" max="2" width="30.42578125" style="3" hidden="1" customWidth="1" outlineLevel="1"/>
    <col min="3" max="3" width="9" style="3" bestFit="1" customWidth="1" collapsed="1"/>
    <col min="4" max="4" width="16.42578125" style="3" bestFit="1" customWidth="1"/>
    <col min="5" max="5" width="8.140625" style="3" bestFit="1" customWidth="1"/>
    <col min="6" max="6" width="13.28515625" style="14" bestFit="1" customWidth="1"/>
    <col min="7" max="7" width="17.42578125" style="14" bestFit="1" customWidth="1"/>
    <col min="8" max="8" width="16.42578125" style="14" bestFit="1" customWidth="1"/>
    <col min="9" max="9" width="6.85546875" style="14" bestFit="1" customWidth="1"/>
    <col min="10" max="10" width="7.85546875" style="14" bestFit="1" customWidth="1"/>
    <col min="11" max="11" width="17.42578125" style="14" bestFit="1" customWidth="1"/>
    <col min="12" max="14" width="9.140625" style="3"/>
    <col min="15" max="15" width="12" style="3" bestFit="1" customWidth="1"/>
    <col min="16" max="16" width="9.140625" style="3"/>
    <col min="17" max="17" width="9.42578125" bestFit="1" customWidth="1"/>
    <col min="18" max="22" width="8.42578125" style="3" customWidth="1"/>
    <col min="23" max="16384" width="9.140625" style="3"/>
  </cols>
  <sheetData>
    <row r="1" spans="1:32" x14ac:dyDescent="0.25">
      <c r="A1" s="3" t="s">
        <v>189</v>
      </c>
      <c r="B1" s="14" t="s">
        <v>0</v>
      </c>
      <c r="C1" s="47" t="s">
        <v>2</v>
      </c>
      <c r="D1" s="47" t="s">
        <v>187</v>
      </c>
      <c r="E1" s="47" t="s">
        <v>166</v>
      </c>
      <c r="F1" s="48" t="s">
        <v>8</v>
      </c>
      <c r="G1" s="48" t="s">
        <v>188</v>
      </c>
      <c r="H1" s="14" t="s">
        <v>10</v>
      </c>
      <c r="I1" s="14" t="s">
        <v>12</v>
      </c>
      <c r="J1" s="14" t="s">
        <v>13</v>
      </c>
      <c r="K1" s="14" t="s">
        <v>162</v>
      </c>
      <c r="L1" s="14" t="s">
        <v>344</v>
      </c>
      <c r="M1" s="14" t="s">
        <v>345</v>
      </c>
      <c r="N1" s="3" t="s">
        <v>346</v>
      </c>
      <c r="R1" s="77" t="s">
        <v>188</v>
      </c>
      <c r="S1" s="77"/>
      <c r="T1" s="77"/>
      <c r="U1" s="77"/>
      <c r="V1" s="77"/>
      <c r="AA1"/>
      <c r="AB1" s="77" t="s">
        <v>188</v>
      </c>
      <c r="AC1" s="77"/>
      <c r="AD1" s="77"/>
      <c r="AE1" s="77"/>
      <c r="AF1" s="77"/>
    </row>
    <row r="2" spans="1:32" x14ac:dyDescent="0.25">
      <c r="A2" s="3">
        <v>1</v>
      </c>
      <c r="B2" s="14" t="s">
        <v>15</v>
      </c>
      <c r="C2" s="3">
        <v>29</v>
      </c>
      <c r="D2" s="3" t="s">
        <v>177</v>
      </c>
      <c r="E2" s="3">
        <v>4.2</v>
      </c>
      <c r="F2" s="14" t="s">
        <v>151</v>
      </c>
      <c r="G2" s="14" t="s">
        <v>18</v>
      </c>
      <c r="H2" s="14" t="s">
        <v>18</v>
      </c>
      <c r="I2" s="14" t="s">
        <v>181</v>
      </c>
      <c r="J2" s="14" t="s">
        <v>181</v>
      </c>
      <c r="K2" s="14" t="s">
        <v>17</v>
      </c>
      <c r="L2" s="3">
        <f>VLOOKUP(F2,Config!$M$3:$N$9,2,FALSE)</f>
        <v>1</v>
      </c>
      <c r="M2" s="3">
        <f>VLOOKUP(G2,Config!$Q$3:$R$7,2,FALSE)</f>
        <v>1</v>
      </c>
      <c r="N2" s="3" t="s">
        <v>347</v>
      </c>
      <c r="R2" s="3" t="s">
        <v>18</v>
      </c>
      <c r="S2" s="3" t="s">
        <v>26</v>
      </c>
      <c r="T2" s="3" t="s">
        <v>13</v>
      </c>
      <c r="U2" s="3" t="s">
        <v>12</v>
      </c>
      <c r="V2" s="3" t="s">
        <v>193</v>
      </c>
      <c r="AA2"/>
      <c r="AB2" s="3" t="s">
        <v>18</v>
      </c>
      <c r="AC2" s="3" t="s">
        <v>26</v>
      </c>
      <c r="AD2" s="3" t="s">
        <v>13</v>
      </c>
      <c r="AE2" s="3" t="s">
        <v>12</v>
      </c>
      <c r="AF2" s="3" t="s">
        <v>193</v>
      </c>
    </row>
    <row r="3" spans="1:32" x14ac:dyDescent="0.25">
      <c r="A3" s="3">
        <v>2</v>
      </c>
      <c r="B3" s="14" t="s">
        <v>20</v>
      </c>
      <c r="C3" s="3">
        <v>43</v>
      </c>
      <c r="D3" s="3" t="s">
        <v>177</v>
      </c>
      <c r="E3" s="3">
        <v>3.7</v>
      </c>
      <c r="F3" s="14" t="s">
        <v>154</v>
      </c>
      <c r="G3" s="14" t="s">
        <v>13</v>
      </c>
      <c r="H3" s="14" t="s">
        <v>181</v>
      </c>
      <c r="I3" s="14" t="s">
        <v>181</v>
      </c>
      <c r="J3" s="14" t="s">
        <v>22</v>
      </c>
      <c r="K3" s="14" t="s">
        <v>21</v>
      </c>
      <c r="L3" s="3">
        <f>VLOOKUP(F3,Config!$M$3:$N$9,2,FALSE)</f>
        <v>4</v>
      </c>
      <c r="M3" s="3">
        <f>VLOOKUP(G3,Config!$Q$3:$R$7,2,FALSE)</f>
        <v>3</v>
      </c>
      <c r="N3" s="3" t="s">
        <v>13</v>
      </c>
      <c r="P3" s="78" t="s">
        <v>8</v>
      </c>
      <c r="Q3" t="s">
        <v>151</v>
      </c>
      <c r="R3" s="3">
        <f>COUNTIFS($F$2:$F$54,$Q3,$G$2:$G$54,R$2)</f>
        <v>14</v>
      </c>
      <c r="S3" s="3">
        <f>COUNTIFS($F$2:$F$54,$Q3,$G$2:$G$54,S$2)</f>
        <v>3</v>
      </c>
      <c r="T3" s="3">
        <f>COUNTIFS($F$2:$F$54,$Q3,$G$2:$G$54,T$2)</f>
        <v>1</v>
      </c>
      <c r="U3" s="3">
        <f>COUNTIFS($F$2:$F$54,$Q3,$G$2:$G$54,U$2)</f>
        <v>4</v>
      </c>
      <c r="V3" s="3">
        <f>COUNTIFS($F$2:$F$54,$Q3,$G$2:$G$54,V$2)</f>
        <v>8</v>
      </c>
      <c r="Z3" s="78" t="s">
        <v>8</v>
      </c>
      <c r="AA3" t="s">
        <v>151</v>
      </c>
      <c r="AB3" s="3">
        <f>COUNTIFS($F$2:$F$54,$AA3,$G$2:$G$54,AB$2)</f>
        <v>14</v>
      </c>
      <c r="AC3" s="3">
        <f>COUNTIFS($F$2:$F$54,$Q3,$G$2:$G$54,AC$2)</f>
        <v>3</v>
      </c>
      <c r="AD3" s="3">
        <f>COUNTIFS($F$2:$F$54,$Q3,$G$2:$G$54,AD$2)</f>
        <v>1</v>
      </c>
      <c r="AE3" s="3">
        <f>COUNTIFS($F$2:$F$54,$Q3,$G$2:$G$54,AE$2)</f>
        <v>4</v>
      </c>
      <c r="AF3" s="3">
        <f>COUNTIFS($F$2:$F$54,$Q3,$G$2:$G$54,AF$2)</f>
        <v>8</v>
      </c>
    </row>
    <row r="4" spans="1:32" x14ac:dyDescent="0.25">
      <c r="A4" s="3">
        <v>3</v>
      </c>
      <c r="B4" s="14" t="s">
        <v>23</v>
      </c>
      <c r="C4" s="3">
        <v>43</v>
      </c>
      <c r="D4" s="3" t="s">
        <v>178</v>
      </c>
      <c r="E4" s="3">
        <v>4</v>
      </c>
      <c r="F4" s="14" t="s">
        <v>151</v>
      </c>
      <c r="G4" s="14" t="s">
        <v>26</v>
      </c>
      <c r="H4" s="14" t="s">
        <v>26</v>
      </c>
      <c r="I4" s="14" t="s">
        <v>181</v>
      </c>
      <c r="J4" s="14" t="s">
        <v>181</v>
      </c>
      <c r="K4" s="14" t="s">
        <v>25</v>
      </c>
      <c r="L4" s="3">
        <f>VLOOKUP(F4,Config!$M$3:$N$9,2,FALSE)</f>
        <v>1</v>
      </c>
      <c r="M4" s="3">
        <f>VLOOKUP(G4,Config!$Q$3:$R$7,2,FALSE)</f>
        <v>2</v>
      </c>
      <c r="N4" s="3" t="s">
        <v>348</v>
      </c>
      <c r="P4" s="78"/>
      <c r="Q4" t="s">
        <v>349</v>
      </c>
      <c r="R4" s="3">
        <f>COUNTIFS($F$2:$F$54,"&lt;&gt;"&amp;$Q3,$G$2:$G$54,R$2)</f>
        <v>0</v>
      </c>
      <c r="S4" s="3">
        <f>COUNTIFS($F$2:$F$54,"&lt;&gt;"&amp;$Q3,$G$2:$G$54,S$2)</f>
        <v>0</v>
      </c>
      <c r="T4" s="3">
        <f t="shared" ref="T4:V4" si="0">COUNTIFS($F$2:$F$54,"&lt;&gt;"&amp;$Q3,$G$2:$G$54,T$2)</f>
        <v>7</v>
      </c>
      <c r="U4" s="3">
        <f t="shared" si="0"/>
        <v>16</v>
      </c>
      <c r="V4" s="3">
        <f t="shared" si="0"/>
        <v>0</v>
      </c>
      <c r="Z4" s="78"/>
      <c r="AA4" t="s">
        <v>152</v>
      </c>
      <c r="AB4" s="3">
        <f>COUNTIFS($F$2:$F$54,$AA4,$G$2:$G$54,AB$2)</f>
        <v>0</v>
      </c>
      <c r="AC4" s="3">
        <f t="shared" ref="AC4:AF4" si="1">COUNTIFS($F$2:$F$54,$AA4,$G$2:$G$54,AC$2)</f>
        <v>0</v>
      </c>
      <c r="AD4" s="3">
        <f t="shared" si="1"/>
        <v>2</v>
      </c>
      <c r="AE4" s="3">
        <f t="shared" si="1"/>
        <v>3</v>
      </c>
      <c r="AF4" s="3">
        <f t="shared" si="1"/>
        <v>0</v>
      </c>
    </row>
    <row r="5" spans="1:32" x14ac:dyDescent="0.25">
      <c r="A5" s="3">
        <v>4</v>
      </c>
      <c r="B5" s="14" t="s">
        <v>28</v>
      </c>
      <c r="C5" s="3">
        <v>30</v>
      </c>
      <c r="D5" s="3" t="s">
        <v>178</v>
      </c>
      <c r="E5" s="3">
        <v>4.4000000000000004</v>
      </c>
      <c r="F5" s="14" t="s">
        <v>151</v>
      </c>
      <c r="G5" s="14" t="s">
        <v>18</v>
      </c>
      <c r="H5" s="14" t="s">
        <v>18</v>
      </c>
      <c r="I5" s="14" t="s">
        <v>181</v>
      </c>
      <c r="J5" s="14" t="s">
        <v>181</v>
      </c>
      <c r="K5" s="14" t="s">
        <v>17</v>
      </c>
      <c r="L5" s="3">
        <f>VLOOKUP(F5,Config!$M$3:$N$9,2,FALSE)</f>
        <v>1</v>
      </c>
      <c r="M5" s="3">
        <f>VLOOKUP(G5,Config!$Q$3:$R$7,2,FALSE)</f>
        <v>1</v>
      </c>
      <c r="N5" s="3" t="s">
        <v>347</v>
      </c>
      <c r="Z5" s="78"/>
      <c r="AA5" t="s">
        <v>153</v>
      </c>
      <c r="AB5" s="3">
        <f t="shared" ref="AB5:AF9" si="2">COUNTIFS($F$2:$F$54,$AA5,$G$2:$G$54,AB$2)</f>
        <v>0</v>
      </c>
      <c r="AC5" s="3">
        <f t="shared" si="2"/>
        <v>0</v>
      </c>
      <c r="AD5" s="3">
        <f t="shared" si="2"/>
        <v>0</v>
      </c>
      <c r="AE5" s="3">
        <f t="shared" si="2"/>
        <v>1</v>
      </c>
      <c r="AF5" s="3">
        <f t="shared" si="2"/>
        <v>0</v>
      </c>
    </row>
    <row r="6" spans="1:32" x14ac:dyDescent="0.25">
      <c r="A6" s="3">
        <v>5</v>
      </c>
      <c r="B6" s="14" t="s">
        <v>32</v>
      </c>
      <c r="C6" s="3">
        <v>40</v>
      </c>
      <c r="D6" s="3" t="s">
        <v>177</v>
      </c>
      <c r="E6" s="3">
        <v>5</v>
      </c>
      <c r="F6" s="14" t="s">
        <v>151</v>
      </c>
      <c r="G6" s="14" t="s">
        <v>18</v>
      </c>
      <c r="H6" s="14" t="s">
        <v>18</v>
      </c>
      <c r="I6" s="14" t="s">
        <v>181</v>
      </c>
      <c r="J6" s="14" t="s">
        <v>181</v>
      </c>
      <c r="K6" s="14" t="s">
        <v>17</v>
      </c>
      <c r="L6" s="3">
        <f>VLOOKUP(F6,Config!$M$3:$N$9,2,FALSE)</f>
        <v>1</v>
      </c>
      <c r="M6" s="3">
        <f>VLOOKUP(G6,Config!$Q$3:$R$7,2,FALSE)</f>
        <v>1</v>
      </c>
      <c r="N6" s="3" t="s">
        <v>347</v>
      </c>
      <c r="R6" s="77" t="s">
        <v>188</v>
      </c>
      <c r="S6" s="77"/>
      <c r="T6" s="77"/>
      <c r="U6" s="77"/>
      <c r="V6" s="77"/>
      <c r="Z6" s="78"/>
      <c r="AA6" t="s">
        <v>154</v>
      </c>
      <c r="AB6" s="3">
        <f t="shared" si="2"/>
        <v>0</v>
      </c>
      <c r="AC6" s="3">
        <f t="shared" si="2"/>
        <v>0</v>
      </c>
      <c r="AD6" s="3">
        <f t="shared" si="2"/>
        <v>3</v>
      </c>
      <c r="AE6" s="3">
        <f t="shared" si="2"/>
        <v>6</v>
      </c>
      <c r="AF6" s="3">
        <f t="shared" si="2"/>
        <v>0</v>
      </c>
    </row>
    <row r="7" spans="1:32" x14ac:dyDescent="0.25">
      <c r="A7" s="3">
        <v>6</v>
      </c>
      <c r="B7" s="14" t="s">
        <v>37</v>
      </c>
      <c r="C7" s="3">
        <v>35</v>
      </c>
      <c r="D7" s="3" t="s">
        <v>177</v>
      </c>
      <c r="E7" s="3">
        <v>3.5</v>
      </c>
      <c r="F7" s="14" t="s">
        <v>154</v>
      </c>
      <c r="G7" s="14" t="s">
        <v>12</v>
      </c>
      <c r="H7" s="14" t="s">
        <v>181</v>
      </c>
      <c r="I7" s="14" t="s">
        <v>38</v>
      </c>
      <c r="J7" s="14" t="s">
        <v>181</v>
      </c>
      <c r="K7" s="14" t="s">
        <v>21</v>
      </c>
      <c r="L7" s="3">
        <f>VLOOKUP(F7,Config!$M$3:$N$9,2,FALSE)</f>
        <v>4</v>
      </c>
      <c r="M7" s="3">
        <f>VLOOKUP(G7,Config!$Q$3:$R$7,2,FALSE)</f>
        <v>4</v>
      </c>
      <c r="N7" s="3" t="s">
        <v>12</v>
      </c>
      <c r="R7" s="3" t="s">
        <v>18</v>
      </c>
      <c r="S7" s="3" t="s">
        <v>26</v>
      </c>
      <c r="T7" s="3" t="s">
        <v>13</v>
      </c>
      <c r="U7" s="3" t="s">
        <v>12</v>
      </c>
      <c r="V7" s="3" t="s">
        <v>193</v>
      </c>
      <c r="Z7" s="78"/>
      <c r="AA7" t="s">
        <v>156</v>
      </c>
      <c r="AB7" s="3">
        <f t="shared" si="2"/>
        <v>0</v>
      </c>
      <c r="AC7" s="3">
        <f t="shared" si="2"/>
        <v>0</v>
      </c>
      <c r="AD7" s="3">
        <f t="shared" si="2"/>
        <v>0</v>
      </c>
      <c r="AE7" s="3">
        <f t="shared" si="2"/>
        <v>2</v>
      </c>
      <c r="AF7" s="3">
        <f t="shared" si="2"/>
        <v>0</v>
      </c>
    </row>
    <row r="8" spans="1:32" x14ac:dyDescent="0.25">
      <c r="A8" s="3">
        <v>7</v>
      </c>
      <c r="B8" s="14" t="s">
        <v>39</v>
      </c>
      <c r="C8" s="3">
        <v>37</v>
      </c>
      <c r="D8" s="3" t="s">
        <v>177</v>
      </c>
      <c r="E8" s="3">
        <v>8</v>
      </c>
      <c r="F8" s="14" t="s">
        <v>154</v>
      </c>
      <c r="G8" s="14" t="s">
        <v>12</v>
      </c>
      <c r="H8" s="14" t="s">
        <v>181</v>
      </c>
      <c r="I8" s="14" t="s">
        <v>41</v>
      </c>
      <c r="J8" s="14" t="s">
        <v>181</v>
      </c>
      <c r="K8" s="14" t="s">
        <v>21</v>
      </c>
      <c r="L8" s="3">
        <f>VLOOKUP(F8,Config!$M$3:$N$9,2,FALSE)</f>
        <v>4</v>
      </c>
      <c r="M8" s="3">
        <f>VLOOKUP(G8,Config!$Q$3:$R$7,2,FALSE)</f>
        <v>4</v>
      </c>
      <c r="N8" s="3" t="s">
        <v>12</v>
      </c>
      <c r="P8" s="78" t="s">
        <v>8</v>
      </c>
      <c r="Q8" t="s">
        <v>151</v>
      </c>
      <c r="R8" s="7">
        <f>R3/SUM($R3:$V3)</f>
        <v>0.46666666666666667</v>
      </c>
      <c r="S8" s="7">
        <f>S3/SUM($R3:$V3)</f>
        <v>0.1</v>
      </c>
      <c r="T8" s="7">
        <f t="shared" ref="T8:V8" si="3">T3/SUM($R3:$V3)</f>
        <v>3.3333333333333333E-2</v>
      </c>
      <c r="U8" s="7">
        <f t="shared" si="3"/>
        <v>0.13333333333333333</v>
      </c>
      <c r="V8" s="7">
        <f t="shared" si="3"/>
        <v>0.26666666666666666</v>
      </c>
      <c r="Z8" s="78"/>
      <c r="AA8" t="s">
        <v>157</v>
      </c>
      <c r="AB8" s="3">
        <f t="shared" si="2"/>
        <v>0</v>
      </c>
      <c r="AC8" s="3">
        <f t="shared" si="2"/>
        <v>0</v>
      </c>
      <c r="AD8" s="3">
        <f t="shared" si="2"/>
        <v>1</v>
      </c>
      <c r="AE8" s="3">
        <f t="shared" si="2"/>
        <v>4</v>
      </c>
      <c r="AF8" s="3">
        <f t="shared" si="2"/>
        <v>0</v>
      </c>
    </row>
    <row r="9" spans="1:32" x14ac:dyDescent="0.25">
      <c r="A9" s="3">
        <v>8</v>
      </c>
      <c r="B9" s="14" t="s">
        <v>42</v>
      </c>
      <c r="C9" s="3">
        <v>26</v>
      </c>
      <c r="D9" s="3" t="s">
        <v>177</v>
      </c>
      <c r="E9" s="3">
        <v>4.7</v>
      </c>
      <c r="F9" s="14" t="s">
        <v>151</v>
      </c>
      <c r="G9" s="14" t="s">
        <v>193</v>
      </c>
      <c r="H9" s="14" t="s">
        <v>193</v>
      </c>
      <c r="I9" s="14" t="s">
        <v>181</v>
      </c>
      <c r="J9" s="14" t="s">
        <v>181</v>
      </c>
      <c r="K9" s="14" t="s">
        <v>17</v>
      </c>
      <c r="L9" s="3">
        <f>VLOOKUP(F9,Config!$M$3:$N$9,2,FALSE)</f>
        <v>1</v>
      </c>
      <c r="M9" s="3">
        <f>VLOOKUP(G9,Config!$Q$3:$R$7,2,FALSE)</f>
        <v>5</v>
      </c>
      <c r="N9" s="3" t="s">
        <v>193</v>
      </c>
      <c r="P9" s="78"/>
      <c r="Q9" t="s">
        <v>349</v>
      </c>
      <c r="R9" s="7">
        <f>R4/SUM($R4:$V4)</f>
        <v>0</v>
      </c>
      <c r="S9" s="7">
        <f>S4/SUM($R4:$V4)</f>
        <v>0</v>
      </c>
      <c r="T9" s="7">
        <f t="shared" ref="T9:V9" si="4">T4/SUM($R4:$V4)</f>
        <v>0.30434782608695654</v>
      </c>
      <c r="U9" s="7">
        <f t="shared" si="4"/>
        <v>0.69565217391304346</v>
      </c>
      <c r="V9" s="7">
        <f t="shared" si="4"/>
        <v>0</v>
      </c>
      <c r="Z9" s="78"/>
      <c r="AA9" t="s">
        <v>161</v>
      </c>
      <c r="AB9" s="3">
        <f t="shared" si="2"/>
        <v>0</v>
      </c>
      <c r="AC9" s="3">
        <f t="shared" si="2"/>
        <v>0</v>
      </c>
      <c r="AD9" s="3">
        <f t="shared" si="2"/>
        <v>1</v>
      </c>
      <c r="AE9" s="3">
        <f t="shared" si="2"/>
        <v>0</v>
      </c>
      <c r="AF9" s="3">
        <f t="shared" si="2"/>
        <v>0</v>
      </c>
    </row>
    <row r="10" spans="1:32" x14ac:dyDescent="0.25">
      <c r="A10" s="3">
        <v>9</v>
      </c>
      <c r="B10" s="14" t="s">
        <v>44</v>
      </c>
      <c r="C10" s="3">
        <v>28</v>
      </c>
      <c r="D10" s="3" t="s">
        <v>177</v>
      </c>
      <c r="E10" s="3">
        <v>3.7</v>
      </c>
      <c r="F10" s="14" t="s">
        <v>151</v>
      </c>
      <c r="G10" s="14" t="s">
        <v>26</v>
      </c>
      <c r="H10" s="14" t="s">
        <v>26</v>
      </c>
      <c r="I10" s="14" t="s">
        <v>181</v>
      </c>
      <c r="J10" s="14" t="s">
        <v>181</v>
      </c>
      <c r="K10" s="14" t="s">
        <v>25</v>
      </c>
      <c r="L10" s="3">
        <f>VLOOKUP(F10,Config!$M$3:$N$9,2,FALSE)</f>
        <v>1</v>
      </c>
      <c r="M10" s="3">
        <f>VLOOKUP(G10,Config!$Q$3:$R$7,2,FALSE)</f>
        <v>2</v>
      </c>
      <c r="N10" s="3" t="s">
        <v>348</v>
      </c>
    </row>
    <row r="11" spans="1:32" x14ac:dyDescent="0.25">
      <c r="A11" s="3">
        <v>10</v>
      </c>
      <c r="B11" s="14" t="s">
        <v>47</v>
      </c>
      <c r="C11" s="3">
        <v>43</v>
      </c>
      <c r="D11" s="3" t="s">
        <v>178</v>
      </c>
      <c r="E11" s="3">
        <v>6</v>
      </c>
      <c r="F11" s="14" t="s">
        <v>151</v>
      </c>
      <c r="G11" s="14" t="s">
        <v>18</v>
      </c>
      <c r="H11" s="14" t="s">
        <v>18</v>
      </c>
      <c r="I11" s="14" t="s">
        <v>181</v>
      </c>
      <c r="J11" s="14" t="s">
        <v>181</v>
      </c>
      <c r="K11" s="14" t="s">
        <v>25</v>
      </c>
      <c r="L11" s="3">
        <f>VLOOKUP(F11,Config!$M$3:$N$9,2,FALSE)</f>
        <v>1</v>
      </c>
      <c r="M11" s="3">
        <f>VLOOKUP(G11,Config!$Q$3:$R$7,2,FALSE)</f>
        <v>1</v>
      </c>
      <c r="N11" s="3" t="s">
        <v>347</v>
      </c>
    </row>
    <row r="12" spans="1:32" x14ac:dyDescent="0.25">
      <c r="A12" s="3">
        <v>11</v>
      </c>
      <c r="B12" s="14" t="s">
        <v>50</v>
      </c>
      <c r="C12" s="3">
        <v>41</v>
      </c>
      <c r="D12" s="3" t="s">
        <v>177</v>
      </c>
      <c r="E12" s="3">
        <v>4.8</v>
      </c>
      <c r="F12" s="14" t="s">
        <v>157</v>
      </c>
      <c r="G12" s="14" t="s">
        <v>12</v>
      </c>
      <c r="H12" s="14" t="s">
        <v>181</v>
      </c>
      <c r="I12" s="14" t="s">
        <v>182</v>
      </c>
      <c r="J12" s="14" t="s">
        <v>181</v>
      </c>
      <c r="K12" s="14" t="s">
        <v>51</v>
      </c>
      <c r="L12" s="3">
        <f>VLOOKUP(F12,Config!$M$3:$N$9,2,FALSE)</f>
        <v>6</v>
      </c>
      <c r="M12" s="3">
        <f>VLOOKUP(G12,Config!$Q$3:$R$7,2,FALSE)</f>
        <v>4</v>
      </c>
      <c r="N12" s="3" t="s">
        <v>12</v>
      </c>
    </row>
    <row r="13" spans="1:32" x14ac:dyDescent="0.25">
      <c r="A13" s="3">
        <v>12</v>
      </c>
      <c r="B13" s="14" t="s">
        <v>52</v>
      </c>
      <c r="C13" s="3">
        <v>35</v>
      </c>
      <c r="D13" s="3" t="s">
        <v>178</v>
      </c>
      <c r="E13" s="3">
        <v>4.2</v>
      </c>
      <c r="F13" s="14" t="s">
        <v>152</v>
      </c>
      <c r="G13" s="14" t="s">
        <v>13</v>
      </c>
      <c r="H13" s="14" t="s">
        <v>181</v>
      </c>
      <c r="I13" s="14" t="s">
        <v>181</v>
      </c>
      <c r="J13" s="14" t="s">
        <v>179</v>
      </c>
      <c r="K13" s="14" t="s">
        <v>55</v>
      </c>
      <c r="L13" s="3">
        <f>VLOOKUP(F13,Config!$M$3:$N$9,2,FALSE)</f>
        <v>2</v>
      </c>
      <c r="M13" s="3">
        <f>VLOOKUP(G13,Config!$Q$3:$R$7,2,FALSE)</f>
        <v>3</v>
      </c>
      <c r="N13" s="3" t="s">
        <v>13</v>
      </c>
    </row>
    <row r="14" spans="1:32" x14ac:dyDescent="0.25">
      <c r="A14" s="3">
        <v>13</v>
      </c>
      <c r="B14" s="14" t="s">
        <v>56</v>
      </c>
      <c r="C14" s="3">
        <v>38</v>
      </c>
      <c r="D14" s="3" t="s">
        <v>178</v>
      </c>
      <c r="E14" s="3">
        <v>3.6</v>
      </c>
      <c r="F14" s="14" t="s">
        <v>151</v>
      </c>
      <c r="G14" s="14" t="s">
        <v>18</v>
      </c>
      <c r="H14" s="14" t="s">
        <v>18</v>
      </c>
      <c r="I14" s="14" t="s">
        <v>181</v>
      </c>
      <c r="J14" s="14" t="s">
        <v>181</v>
      </c>
      <c r="K14" s="14" t="s">
        <v>17</v>
      </c>
      <c r="L14" s="3">
        <f>VLOOKUP(F14,Config!$M$3:$N$9,2,FALSE)</f>
        <v>1</v>
      </c>
      <c r="M14" s="3">
        <f>VLOOKUP(G14,Config!$Q$3:$R$7,2,FALSE)</f>
        <v>1</v>
      </c>
      <c r="N14" s="3" t="s">
        <v>347</v>
      </c>
    </row>
    <row r="15" spans="1:32" x14ac:dyDescent="0.25">
      <c r="A15" s="3">
        <v>14</v>
      </c>
      <c r="B15" s="14" t="s">
        <v>59</v>
      </c>
      <c r="C15" s="3">
        <v>39</v>
      </c>
      <c r="D15" s="3" t="s">
        <v>177</v>
      </c>
      <c r="E15" s="3">
        <v>6.8</v>
      </c>
      <c r="F15" s="14" t="s">
        <v>151</v>
      </c>
      <c r="G15" s="14" t="s">
        <v>12</v>
      </c>
      <c r="H15" s="14" t="s">
        <v>181</v>
      </c>
      <c r="I15" s="14" t="s">
        <v>183</v>
      </c>
      <c r="J15" s="14" t="s">
        <v>181</v>
      </c>
      <c r="K15" s="14" t="s">
        <v>17</v>
      </c>
      <c r="L15" s="3">
        <f>VLOOKUP(F15,Config!$M$3:$N$9,2,FALSE)</f>
        <v>1</v>
      </c>
      <c r="M15" s="3">
        <f>VLOOKUP(G15,Config!$Q$3:$R$7,2,FALSE)</f>
        <v>4</v>
      </c>
      <c r="N15" s="3" t="s">
        <v>12</v>
      </c>
    </row>
    <row r="16" spans="1:32" x14ac:dyDescent="0.25">
      <c r="A16" s="3">
        <v>15</v>
      </c>
      <c r="B16" s="14" t="s">
        <v>62</v>
      </c>
      <c r="C16" s="3">
        <v>40</v>
      </c>
      <c r="D16" s="3" t="s">
        <v>178</v>
      </c>
      <c r="E16" s="3">
        <v>5.4</v>
      </c>
      <c r="F16" s="14" t="s">
        <v>154</v>
      </c>
      <c r="G16" s="14" t="s">
        <v>13</v>
      </c>
      <c r="H16" s="14" t="s">
        <v>181</v>
      </c>
      <c r="I16" s="14" t="s">
        <v>64</v>
      </c>
      <c r="J16" s="14" t="s">
        <v>65</v>
      </c>
      <c r="K16" s="14" t="s">
        <v>21</v>
      </c>
      <c r="L16" s="3">
        <f>VLOOKUP(F16,Config!$M$3:$N$9,2,FALSE)</f>
        <v>4</v>
      </c>
      <c r="M16" s="3">
        <f>VLOOKUP(G16,Config!$Q$3:$R$7,2,FALSE)</f>
        <v>3</v>
      </c>
      <c r="N16" s="3" t="s">
        <v>13</v>
      </c>
    </row>
    <row r="17" spans="1:14" x14ac:dyDescent="0.25">
      <c r="A17" s="3">
        <v>16</v>
      </c>
      <c r="B17" s="14" t="s">
        <v>66</v>
      </c>
      <c r="C17" s="3">
        <v>41</v>
      </c>
      <c r="D17" s="3" t="s">
        <v>177</v>
      </c>
      <c r="E17" s="3">
        <v>4.8</v>
      </c>
      <c r="F17" s="14" t="s">
        <v>151</v>
      </c>
      <c r="G17" s="14" t="s">
        <v>18</v>
      </c>
      <c r="H17" s="14" t="s">
        <v>18</v>
      </c>
      <c r="I17" s="14" t="s">
        <v>181</v>
      </c>
      <c r="J17" s="14" t="s">
        <v>181</v>
      </c>
      <c r="K17" s="14" t="s">
        <v>25</v>
      </c>
      <c r="L17" s="3">
        <f>VLOOKUP(F17,Config!$M$3:$N$9,2,FALSE)</f>
        <v>1</v>
      </c>
      <c r="M17" s="3">
        <f>VLOOKUP(G17,Config!$Q$3:$R$7,2,FALSE)</f>
        <v>1</v>
      </c>
      <c r="N17" s="3" t="s">
        <v>347</v>
      </c>
    </row>
    <row r="18" spans="1:14" x14ac:dyDescent="0.25">
      <c r="A18" s="3">
        <v>17</v>
      </c>
      <c r="B18" s="14" t="s">
        <v>69</v>
      </c>
      <c r="C18" s="3">
        <v>32</v>
      </c>
      <c r="D18" s="3" t="s">
        <v>177</v>
      </c>
      <c r="E18" s="3">
        <v>3.5</v>
      </c>
      <c r="F18" s="14" t="s">
        <v>151</v>
      </c>
      <c r="G18" s="69" t="s">
        <v>193</v>
      </c>
      <c r="H18" s="14" t="s">
        <v>181</v>
      </c>
      <c r="I18" s="14" t="s">
        <v>181</v>
      </c>
      <c r="J18" s="14" t="s">
        <v>181</v>
      </c>
      <c r="K18" s="14" t="s">
        <v>25</v>
      </c>
      <c r="L18" s="3">
        <f>VLOOKUP(F18,Config!$M$3:$N$9,2,FALSE)</f>
        <v>1</v>
      </c>
      <c r="M18" s="3">
        <f>VLOOKUP(G18,Config!$Q$3:$R$7,2,FALSE)</f>
        <v>5</v>
      </c>
      <c r="N18" s="3" t="s">
        <v>193</v>
      </c>
    </row>
    <row r="19" spans="1:14" x14ac:dyDescent="0.25">
      <c r="A19" s="3">
        <v>18</v>
      </c>
      <c r="B19" s="14" t="s">
        <v>71</v>
      </c>
      <c r="C19" s="3">
        <v>41</v>
      </c>
      <c r="D19" s="3" t="s">
        <v>177</v>
      </c>
      <c r="E19" s="3">
        <v>5.2</v>
      </c>
      <c r="F19" s="14" t="s">
        <v>151</v>
      </c>
      <c r="G19" s="14" t="s">
        <v>193</v>
      </c>
      <c r="H19" s="14" t="s">
        <v>193</v>
      </c>
      <c r="I19" s="14" t="s">
        <v>181</v>
      </c>
      <c r="J19" s="14" t="s">
        <v>181</v>
      </c>
      <c r="K19" s="14" t="s">
        <v>17</v>
      </c>
      <c r="L19" s="3">
        <f>VLOOKUP(F19,Config!$M$3:$N$9,2,FALSE)</f>
        <v>1</v>
      </c>
      <c r="M19" s="3">
        <f>VLOOKUP(G19,Config!$Q$3:$R$7,2,FALSE)</f>
        <v>5</v>
      </c>
      <c r="N19" s="3" t="s">
        <v>193</v>
      </c>
    </row>
    <row r="20" spans="1:14" x14ac:dyDescent="0.25">
      <c r="A20" s="3">
        <v>19</v>
      </c>
      <c r="B20" s="14" t="s">
        <v>72</v>
      </c>
      <c r="C20" s="3">
        <v>37</v>
      </c>
      <c r="D20" s="3" t="s">
        <v>177</v>
      </c>
      <c r="E20" s="3">
        <v>4</v>
      </c>
      <c r="F20" s="14" t="s">
        <v>156</v>
      </c>
      <c r="G20" s="14" t="s">
        <v>12</v>
      </c>
      <c r="H20" s="14" t="s">
        <v>181</v>
      </c>
      <c r="I20" s="14" t="s">
        <v>184</v>
      </c>
      <c r="J20" s="14" t="s">
        <v>181</v>
      </c>
      <c r="K20" s="14" t="s">
        <v>74</v>
      </c>
      <c r="L20" s="3">
        <f>VLOOKUP(F20,Config!$M$3:$N$9,2,FALSE)</f>
        <v>5</v>
      </c>
      <c r="M20" s="3">
        <f>VLOOKUP(G20,Config!$Q$3:$R$7,2,FALSE)</f>
        <v>4</v>
      </c>
      <c r="N20" s="3" t="s">
        <v>12</v>
      </c>
    </row>
    <row r="21" spans="1:14" x14ac:dyDescent="0.25">
      <c r="A21" s="3">
        <v>20</v>
      </c>
      <c r="B21" s="14" t="s">
        <v>75</v>
      </c>
      <c r="C21" s="3">
        <v>34</v>
      </c>
      <c r="D21" s="3" t="s">
        <v>177</v>
      </c>
      <c r="E21" s="3">
        <v>3.9</v>
      </c>
      <c r="F21" s="14" t="s">
        <v>151</v>
      </c>
      <c r="G21" s="14" t="s">
        <v>193</v>
      </c>
      <c r="H21" s="14" t="s">
        <v>181</v>
      </c>
      <c r="I21" s="14" t="s">
        <v>181</v>
      </c>
      <c r="J21" s="14" t="s">
        <v>181</v>
      </c>
      <c r="K21" s="14" t="s">
        <v>25</v>
      </c>
      <c r="L21" s="3">
        <f>VLOOKUP(F21,Config!$M$3:$N$9,2,FALSE)</f>
        <v>1</v>
      </c>
      <c r="M21" s="3">
        <f>VLOOKUP(G21,Config!$Q$3:$R$7,2,FALSE)</f>
        <v>5</v>
      </c>
      <c r="N21" s="3" t="s">
        <v>193</v>
      </c>
    </row>
    <row r="22" spans="1:14" x14ac:dyDescent="0.25">
      <c r="A22" s="3">
        <v>21</v>
      </c>
      <c r="B22" s="14" t="s">
        <v>76</v>
      </c>
      <c r="C22" s="3">
        <v>38</v>
      </c>
      <c r="D22" s="3" t="s">
        <v>177</v>
      </c>
      <c r="E22" s="3">
        <v>5.7</v>
      </c>
      <c r="F22" s="14" t="s">
        <v>151</v>
      </c>
      <c r="G22" s="14" t="s">
        <v>13</v>
      </c>
      <c r="H22" s="14" t="s">
        <v>181</v>
      </c>
      <c r="I22" s="14" t="s">
        <v>181</v>
      </c>
      <c r="J22" s="14" t="s">
        <v>184</v>
      </c>
      <c r="K22" s="14" t="s">
        <v>25</v>
      </c>
      <c r="L22" s="3">
        <f>VLOOKUP(F22,Config!$M$3:$N$9,2,FALSE)</f>
        <v>1</v>
      </c>
      <c r="M22" s="3">
        <f>VLOOKUP(G22,Config!$Q$3:$R$7,2,FALSE)</f>
        <v>3</v>
      </c>
      <c r="N22" s="3" t="s">
        <v>13</v>
      </c>
    </row>
    <row r="23" spans="1:14" x14ac:dyDescent="0.25">
      <c r="A23" s="3">
        <v>22</v>
      </c>
      <c r="B23" s="14" t="s">
        <v>77</v>
      </c>
      <c r="C23" s="3">
        <v>24</v>
      </c>
      <c r="D23" s="3" t="s">
        <v>177</v>
      </c>
      <c r="E23" s="3">
        <v>3.7</v>
      </c>
      <c r="F23" s="14" t="s">
        <v>151</v>
      </c>
      <c r="G23" s="14" t="s">
        <v>18</v>
      </c>
      <c r="H23" s="14" t="s">
        <v>18</v>
      </c>
      <c r="I23" s="14" t="s">
        <v>181</v>
      </c>
      <c r="J23" s="14" t="s">
        <v>181</v>
      </c>
      <c r="K23" s="14" t="s">
        <v>17</v>
      </c>
      <c r="L23" s="3">
        <f>VLOOKUP(F23,Config!$M$3:$N$9,2,FALSE)</f>
        <v>1</v>
      </c>
      <c r="M23" s="3">
        <f>VLOOKUP(G23,Config!$Q$3:$R$7,2,FALSE)</f>
        <v>1</v>
      </c>
      <c r="N23" s="3" t="s">
        <v>347</v>
      </c>
    </row>
    <row r="24" spans="1:14" x14ac:dyDescent="0.25">
      <c r="A24" s="3">
        <v>23</v>
      </c>
      <c r="B24" s="14" t="s">
        <v>78</v>
      </c>
      <c r="C24" s="3">
        <v>25</v>
      </c>
      <c r="D24" s="3" t="s">
        <v>177</v>
      </c>
      <c r="E24" s="3">
        <v>3.6</v>
      </c>
      <c r="F24" s="14" t="s">
        <v>151</v>
      </c>
      <c r="G24" s="14" t="s">
        <v>26</v>
      </c>
      <c r="H24" s="14" t="s">
        <v>181</v>
      </c>
      <c r="I24" s="14" t="s">
        <v>181</v>
      </c>
      <c r="J24" s="14" t="s">
        <v>181</v>
      </c>
      <c r="K24" s="14" t="s">
        <v>25</v>
      </c>
      <c r="L24" s="3">
        <f>VLOOKUP(F24,Config!$M$3:$N$9,2,FALSE)</f>
        <v>1</v>
      </c>
      <c r="M24" s="3">
        <f>VLOOKUP(G24,Config!$Q$3:$R$7,2,FALSE)</f>
        <v>2</v>
      </c>
      <c r="N24" s="3" t="s">
        <v>193</v>
      </c>
    </row>
    <row r="25" spans="1:14" x14ac:dyDescent="0.25">
      <c r="A25" s="3">
        <v>24</v>
      </c>
      <c r="B25" s="14" t="s">
        <v>79</v>
      </c>
      <c r="C25" s="3">
        <v>30</v>
      </c>
      <c r="D25" s="3" t="s">
        <v>177</v>
      </c>
      <c r="E25" s="3">
        <v>5.6</v>
      </c>
      <c r="F25" s="14" t="s">
        <v>151</v>
      </c>
      <c r="G25" s="14" t="s">
        <v>18</v>
      </c>
      <c r="H25" s="14" t="s">
        <v>18</v>
      </c>
      <c r="I25" s="14" t="s">
        <v>181</v>
      </c>
      <c r="J25" s="14" t="s">
        <v>181</v>
      </c>
      <c r="K25" s="14" t="s">
        <v>17</v>
      </c>
      <c r="L25" s="3">
        <f>VLOOKUP(F25,Config!$M$3:$N$9,2,FALSE)</f>
        <v>1</v>
      </c>
      <c r="M25" s="3">
        <f>VLOOKUP(G25,Config!$Q$3:$R$7,2,FALSE)</f>
        <v>1</v>
      </c>
      <c r="N25" s="3" t="s">
        <v>347</v>
      </c>
    </row>
    <row r="26" spans="1:14" x14ac:dyDescent="0.25">
      <c r="A26" s="3">
        <v>25</v>
      </c>
      <c r="B26" s="14" t="s">
        <v>82</v>
      </c>
      <c r="C26" s="3">
        <v>38</v>
      </c>
      <c r="D26" s="3" t="s">
        <v>177</v>
      </c>
      <c r="E26" s="3">
        <v>3.7</v>
      </c>
      <c r="F26" s="14" t="s">
        <v>151</v>
      </c>
      <c r="G26" s="14" t="s">
        <v>12</v>
      </c>
      <c r="H26" s="14" t="s">
        <v>181</v>
      </c>
      <c r="I26" s="14" t="s">
        <v>85</v>
      </c>
      <c r="J26" s="14" t="s">
        <v>181</v>
      </c>
      <c r="K26" s="14" t="s">
        <v>17</v>
      </c>
      <c r="L26" s="3">
        <f>VLOOKUP(F26,Config!$M$3:$N$9,2,FALSE)</f>
        <v>1</v>
      </c>
      <c r="M26" s="3">
        <f>VLOOKUP(G26,Config!$Q$3:$R$7,2,FALSE)</f>
        <v>4</v>
      </c>
      <c r="N26" s="3" t="s">
        <v>12</v>
      </c>
    </row>
    <row r="27" spans="1:14" x14ac:dyDescent="0.25">
      <c r="A27" s="3">
        <v>26</v>
      </c>
      <c r="B27" s="14" t="s">
        <v>86</v>
      </c>
      <c r="C27" s="3">
        <v>24</v>
      </c>
      <c r="D27" s="3" t="s">
        <v>177</v>
      </c>
      <c r="E27" s="3">
        <v>6.1</v>
      </c>
      <c r="F27" s="14" t="s">
        <v>157</v>
      </c>
      <c r="G27" s="14" t="s">
        <v>12</v>
      </c>
      <c r="H27" s="14" t="s">
        <v>181</v>
      </c>
      <c r="I27" s="14" t="s">
        <v>87</v>
      </c>
      <c r="J27" s="14" t="s">
        <v>181</v>
      </c>
      <c r="K27" s="14" t="s">
        <v>51</v>
      </c>
      <c r="L27" s="3">
        <f>VLOOKUP(F27,Config!$M$3:$N$9,2,FALSE)</f>
        <v>6</v>
      </c>
      <c r="M27" s="3">
        <f>VLOOKUP(G27,Config!$Q$3:$R$7,2,FALSE)</f>
        <v>4</v>
      </c>
      <c r="N27" s="3" t="s">
        <v>12</v>
      </c>
    </row>
    <row r="28" spans="1:14" x14ac:dyDescent="0.25">
      <c r="A28" s="3">
        <v>27</v>
      </c>
      <c r="B28" s="14" t="s">
        <v>88</v>
      </c>
      <c r="C28" s="3">
        <v>40</v>
      </c>
      <c r="D28" s="3" t="s">
        <v>177</v>
      </c>
      <c r="E28" s="3">
        <v>10</v>
      </c>
      <c r="F28" s="14" t="s">
        <v>152</v>
      </c>
      <c r="G28" s="14" t="s">
        <v>12</v>
      </c>
      <c r="H28" s="14" t="s">
        <v>181</v>
      </c>
      <c r="I28" s="14" t="s">
        <v>41</v>
      </c>
      <c r="J28" s="14" t="s">
        <v>181</v>
      </c>
      <c r="K28" s="14" t="s">
        <v>55</v>
      </c>
      <c r="L28" s="3">
        <f>VLOOKUP(F28,Config!$M$3:$N$9,2,FALSE)</f>
        <v>2</v>
      </c>
      <c r="M28" s="3">
        <f>VLOOKUP(G28,Config!$Q$3:$R$7,2,FALSE)</f>
        <v>4</v>
      </c>
      <c r="N28" s="3" t="s">
        <v>12</v>
      </c>
    </row>
    <row r="29" spans="1:14" x14ac:dyDescent="0.25">
      <c r="A29" s="3">
        <v>28</v>
      </c>
      <c r="B29" s="14" t="s">
        <v>90</v>
      </c>
      <c r="C29" s="3">
        <v>45</v>
      </c>
      <c r="D29" s="3" t="s">
        <v>178</v>
      </c>
      <c r="E29" s="3">
        <v>8</v>
      </c>
      <c r="F29" s="14" t="s">
        <v>156</v>
      </c>
      <c r="G29" s="14" t="s">
        <v>12</v>
      </c>
      <c r="H29" s="14" t="s">
        <v>181</v>
      </c>
      <c r="I29" s="14" t="s">
        <v>184</v>
      </c>
      <c r="J29" s="14" t="s">
        <v>181</v>
      </c>
      <c r="K29" s="14" t="s">
        <v>92</v>
      </c>
      <c r="L29" s="3">
        <f>VLOOKUP(F29,Config!$M$3:$N$9,2,FALSE)</f>
        <v>5</v>
      </c>
      <c r="M29" s="3">
        <f>VLOOKUP(G29,Config!$Q$3:$R$7,2,FALSE)</f>
        <v>4</v>
      </c>
      <c r="N29" s="3" t="s">
        <v>12</v>
      </c>
    </row>
    <row r="30" spans="1:14" x14ac:dyDescent="0.25">
      <c r="A30" s="3">
        <v>29</v>
      </c>
      <c r="B30" s="14" t="s">
        <v>93</v>
      </c>
      <c r="C30" s="3">
        <v>33</v>
      </c>
      <c r="D30" s="3" t="s">
        <v>177</v>
      </c>
      <c r="E30" s="3">
        <v>13</v>
      </c>
      <c r="F30" s="14" t="s">
        <v>157</v>
      </c>
      <c r="G30" s="14" t="s">
        <v>13</v>
      </c>
      <c r="H30" s="14" t="s">
        <v>181</v>
      </c>
      <c r="I30" s="14" t="s">
        <v>64</v>
      </c>
      <c r="J30" s="14" t="s">
        <v>94</v>
      </c>
      <c r="K30" s="14" t="s">
        <v>51</v>
      </c>
      <c r="L30" s="3">
        <f>VLOOKUP(F30,Config!$M$3:$N$9,2,FALSE)</f>
        <v>6</v>
      </c>
      <c r="M30" s="3">
        <f>VLOOKUP(G30,Config!$Q$3:$R$7,2,FALSE)</f>
        <v>3</v>
      </c>
      <c r="N30" s="3" t="s">
        <v>13</v>
      </c>
    </row>
    <row r="31" spans="1:14" x14ac:dyDescent="0.25">
      <c r="A31" s="3">
        <v>30</v>
      </c>
      <c r="B31" s="14" t="s">
        <v>95</v>
      </c>
      <c r="C31" s="3">
        <v>44</v>
      </c>
      <c r="D31" s="3" t="s">
        <v>177</v>
      </c>
      <c r="E31" s="3">
        <v>3.7</v>
      </c>
      <c r="F31" s="14" t="s">
        <v>151</v>
      </c>
      <c r="G31" s="14" t="s">
        <v>18</v>
      </c>
      <c r="H31" s="14" t="s">
        <v>18</v>
      </c>
      <c r="I31" s="14" t="s">
        <v>181</v>
      </c>
      <c r="J31" s="14" t="s">
        <v>181</v>
      </c>
      <c r="K31" s="14" t="s">
        <v>25</v>
      </c>
      <c r="L31" s="3">
        <f>VLOOKUP(F31,Config!$M$3:$N$9,2,FALSE)</f>
        <v>1</v>
      </c>
      <c r="M31" s="3">
        <f>VLOOKUP(G31,Config!$Q$3:$R$7,2,FALSE)</f>
        <v>1</v>
      </c>
      <c r="N31" s="3" t="s">
        <v>347</v>
      </c>
    </row>
    <row r="32" spans="1:14" x14ac:dyDescent="0.25">
      <c r="A32" s="3">
        <v>31</v>
      </c>
      <c r="B32" s="14" t="s">
        <v>98</v>
      </c>
      <c r="C32" s="3">
        <v>33</v>
      </c>
      <c r="D32" s="3" t="s">
        <v>177</v>
      </c>
      <c r="E32" s="3">
        <v>4</v>
      </c>
      <c r="F32" s="14" t="s">
        <v>151</v>
      </c>
      <c r="G32" s="14" t="s">
        <v>18</v>
      </c>
      <c r="H32" s="14" t="s">
        <v>18</v>
      </c>
      <c r="I32" s="14" t="s">
        <v>181</v>
      </c>
      <c r="J32" s="14" t="s">
        <v>181</v>
      </c>
      <c r="K32" s="14" t="s">
        <v>25</v>
      </c>
      <c r="L32" s="3">
        <f>VLOOKUP(F32,Config!$M$3:$N$9,2,FALSE)</f>
        <v>1</v>
      </c>
      <c r="M32" s="3">
        <f>VLOOKUP(G32,Config!$Q$3:$R$7,2,FALSE)</f>
        <v>1</v>
      </c>
      <c r="N32" s="3" t="s">
        <v>347</v>
      </c>
    </row>
    <row r="33" spans="1:14" x14ac:dyDescent="0.25">
      <c r="A33" s="3">
        <v>32</v>
      </c>
      <c r="B33" s="14" t="s">
        <v>100</v>
      </c>
      <c r="C33" s="3">
        <v>28</v>
      </c>
      <c r="D33" s="3" t="s">
        <v>177</v>
      </c>
      <c r="E33" s="3">
        <v>5.4</v>
      </c>
      <c r="F33" s="14" t="s">
        <v>161</v>
      </c>
      <c r="G33" s="14" t="s">
        <v>13</v>
      </c>
      <c r="H33" s="14" t="s">
        <v>181</v>
      </c>
      <c r="I33" s="14" t="s">
        <v>181</v>
      </c>
      <c r="J33" s="14" t="s">
        <v>180</v>
      </c>
      <c r="K33" s="14" t="s">
        <v>102</v>
      </c>
      <c r="L33" s="3">
        <f>VLOOKUP(F33,Config!$M$3:$N$9,2,FALSE)</f>
        <v>7</v>
      </c>
      <c r="M33" s="3">
        <f>VLOOKUP(G33,Config!$Q$3:$R$7,2,FALSE)</f>
        <v>3</v>
      </c>
      <c r="N33" s="3" t="s">
        <v>13</v>
      </c>
    </row>
    <row r="34" spans="1:14" x14ac:dyDescent="0.25">
      <c r="A34" s="3">
        <v>33</v>
      </c>
      <c r="B34" s="14" t="s">
        <v>103</v>
      </c>
      <c r="C34" s="3">
        <v>26</v>
      </c>
      <c r="D34" s="3" t="s">
        <v>177</v>
      </c>
      <c r="E34" s="3">
        <v>3.8</v>
      </c>
      <c r="F34" s="14" t="s">
        <v>151</v>
      </c>
      <c r="G34" s="14" t="s">
        <v>18</v>
      </c>
      <c r="H34" s="14" t="s">
        <v>18</v>
      </c>
      <c r="I34" s="14" t="s">
        <v>181</v>
      </c>
      <c r="J34" s="14" t="s">
        <v>181</v>
      </c>
      <c r="K34" s="14" t="s">
        <v>17</v>
      </c>
      <c r="L34" s="3">
        <f>VLOOKUP(F34,Config!$M$3:$N$9,2,FALSE)</f>
        <v>1</v>
      </c>
      <c r="M34" s="3">
        <f>VLOOKUP(G34,Config!$Q$3:$R$7,2,FALSE)</f>
        <v>1</v>
      </c>
      <c r="N34" s="3" t="s">
        <v>347</v>
      </c>
    </row>
    <row r="35" spans="1:14" x14ac:dyDescent="0.25">
      <c r="A35" s="3">
        <v>34</v>
      </c>
      <c r="B35" s="14" t="s">
        <v>104</v>
      </c>
      <c r="C35" s="3">
        <v>38</v>
      </c>
      <c r="D35" s="3" t="s">
        <v>177</v>
      </c>
      <c r="E35" s="3">
        <v>4</v>
      </c>
      <c r="F35" s="14" t="s">
        <v>154</v>
      </c>
      <c r="G35" s="14" t="s">
        <v>12</v>
      </c>
      <c r="H35" s="14" t="s">
        <v>181</v>
      </c>
      <c r="I35" s="14" t="s">
        <v>185</v>
      </c>
      <c r="J35" s="14" t="s">
        <v>181</v>
      </c>
      <c r="K35" s="14" t="s">
        <v>106</v>
      </c>
      <c r="L35" s="3">
        <f>VLOOKUP(F35,Config!$M$3:$N$9,2,FALSE)</f>
        <v>4</v>
      </c>
      <c r="M35" s="3">
        <f>VLOOKUP(G35,Config!$Q$3:$R$7,2,FALSE)</f>
        <v>4</v>
      </c>
      <c r="N35" s="3" t="s">
        <v>12</v>
      </c>
    </row>
    <row r="36" spans="1:14" x14ac:dyDescent="0.25">
      <c r="A36" s="3">
        <v>35</v>
      </c>
      <c r="B36" s="14" t="s">
        <v>107</v>
      </c>
      <c r="C36" s="3">
        <v>31</v>
      </c>
      <c r="D36" s="3" t="s">
        <v>177</v>
      </c>
      <c r="E36" s="3">
        <v>3.5</v>
      </c>
      <c r="F36" s="14" t="s">
        <v>151</v>
      </c>
      <c r="G36" s="14" t="s">
        <v>18</v>
      </c>
      <c r="H36" s="14" t="s">
        <v>18</v>
      </c>
      <c r="I36" s="14" t="s">
        <v>181</v>
      </c>
      <c r="J36" s="14" t="s">
        <v>181</v>
      </c>
      <c r="K36" s="14" t="s">
        <v>17</v>
      </c>
      <c r="L36" s="3">
        <f>VLOOKUP(F36,Config!$M$3:$N$9,2,FALSE)</f>
        <v>1</v>
      </c>
      <c r="M36" s="3">
        <f>VLOOKUP(G36,Config!$Q$3:$R$7,2,FALSE)</f>
        <v>1</v>
      </c>
      <c r="N36" s="3" t="s">
        <v>347</v>
      </c>
    </row>
    <row r="37" spans="1:14" x14ac:dyDescent="0.25">
      <c r="A37" s="3">
        <v>36</v>
      </c>
      <c r="B37" s="14" t="s">
        <v>109</v>
      </c>
      <c r="C37" s="3">
        <v>37</v>
      </c>
      <c r="D37" s="3" t="s">
        <v>177</v>
      </c>
      <c r="E37" s="3">
        <v>3.7</v>
      </c>
      <c r="F37" s="14" t="s">
        <v>151</v>
      </c>
      <c r="G37" s="14" t="s">
        <v>12</v>
      </c>
      <c r="H37" s="14" t="s">
        <v>181</v>
      </c>
      <c r="I37" s="14" t="s">
        <v>112</v>
      </c>
      <c r="J37" s="14" t="s">
        <v>181</v>
      </c>
      <c r="K37" s="14" t="s">
        <v>25</v>
      </c>
      <c r="L37" s="3">
        <f>VLOOKUP(F37,Config!$M$3:$N$9,2,FALSE)</f>
        <v>1</v>
      </c>
      <c r="M37" s="3">
        <f>VLOOKUP(G37,Config!$Q$3:$R$7,2,FALSE)</f>
        <v>4</v>
      </c>
      <c r="N37" s="3" t="s">
        <v>12</v>
      </c>
    </row>
    <row r="38" spans="1:14" x14ac:dyDescent="0.25">
      <c r="A38" s="3">
        <v>37</v>
      </c>
      <c r="B38" s="14" t="s">
        <v>113</v>
      </c>
      <c r="C38" s="3">
        <v>36</v>
      </c>
      <c r="D38" s="3" t="s">
        <v>177</v>
      </c>
      <c r="E38" s="3">
        <v>8.32</v>
      </c>
      <c r="F38" s="14" t="s">
        <v>157</v>
      </c>
      <c r="G38" s="14" t="s">
        <v>12</v>
      </c>
      <c r="H38" s="14" t="s">
        <v>181</v>
      </c>
      <c r="I38" s="14" t="s">
        <v>114</v>
      </c>
      <c r="J38" s="14" t="s">
        <v>181</v>
      </c>
      <c r="K38" s="14" t="s">
        <v>51</v>
      </c>
      <c r="L38" s="3">
        <f>VLOOKUP(F38,Config!$M$3:$N$9,2,FALSE)</f>
        <v>6</v>
      </c>
      <c r="M38" s="3">
        <f>VLOOKUP(G38,Config!$Q$3:$R$7,2,FALSE)</f>
        <v>4</v>
      </c>
      <c r="N38" s="3" t="s">
        <v>12</v>
      </c>
    </row>
    <row r="39" spans="1:14" x14ac:dyDescent="0.25">
      <c r="A39" s="3">
        <v>38</v>
      </c>
      <c r="B39" s="14" t="s">
        <v>115</v>
      </c>
      <c r="C39" s="3">
        <v>30</v>
      </c>
      <c r="D39" s="3" t="s">
        <v>177</v>
      </c>
      <c r="E39" s="3">
        <v>9</v>
      </c>
      <c r="F39" s="14" t="s">
        <v>154</v>
      </c>
      <c r="G39" s="14" t="s">
        <v>12</v>
      </c>
      <c r="H39" s="14" t="s">
        <v>181</v>
      </c>
      <c r="I39" s="14" t="s">
        <v>184</v>
      </c>
      <c r="J39" s="14" t="s">
        <v>181</v>
      </c>
      <c r="K39" s="14" t="s">
        <v>21</v>
      </c>
      <c r="L39" s="3">
        <f>VLOOKUP(F39,Config!$M$3:$N$9,2,FALSE)</f>
        <v>4</v>
      </c>
      <c r="M39" s="3">
        <f>VLOOKUP(G39,Config!$Q$3:$R$7,2,FALSE)</f>
        <v>4</v>
      </c>
      <c r="N39" s="3" t="s">
        <v>12</v>
      </c>
    </row>
    <row r="40" spans="1:14" x14ac:dyDescent="0.25">
      <c r="A40" s="3">
        <v>39</v>
      </c>
      <c r="B40" s="14" t="s">
        <v>116</v>
      </c>
      <c r="C40" s="3">
        <v>24</v>
      </c>
      <c r="D40" s="3" t="s">
        <v>177</v>
      </c>
      <c r="E40" s="3">
        <v>3.5</v>
      </c>
      <c r="F40" s="14" t="s">
        <v>151</v>
      </c>
      <c r="G40" s="14" t="s">
        <v>193</v>
      </c>
      <c r="H40" s="14" t="s">
        <v>181</v>
      </c>
      <c r="I40" s="14" t="s">
        <v>181</v>
      </c>
      <c r="J40" s="14" t="s">
        <v>181</v>
      </c>
      <c r="K40" s="14" t="s">
        <v>17</v>
      </c>
      <c r="L40" s="3">
        <f>VLOOKUP(F40,Config!$M$3:$N$9,2,FALSE)</f>
        <v>1</v>
      </c>
      <c r="M40" s="3">
        <f>VLOOKUP(G40,Config!$Q$3:$R$7,2,FALSE)</f>
        <v>5</v>
      </c>
      <c r="N40" s="3" t="s">
        <v>193</v>
      </c>
    </row>
    <row r="41" spans="1:14" x14ac:dyDescent="0.25">
      <c r="A41" s="3">
        <v>40</v>
      </c>
      <c r="B41" s="14" t="s">
        <v>117</v>
      </c>
      <c r="C41" s="3">
        <v>40</v>
      </c>
      <c r="D41" s="3" t="s">
        <v>177</v>
      </c>
      <c r="E41" s="3">
        <v>4.0999999999999996</v>
      </c>
      <c r="F41" s="14" t="s">
        <v>151</v>
      </c>
      <c r="G41" s="14" t="s">
        <v>18</v>
      </c>
      <c r="H41" s="14" t="s">
        <v>18</v>
      </c>
      <c r="I41" s="14" t="s">
        <v>181</v>
      </c>
      <c r="J41" s="14" t="s">
        <v>181</v>
      </c>
      <c r="K41" s="14" t="s">
        <v>25</v>
      </c>
      <c r="L41" s="3">
        <f>VLOOKUP(F41,Config!$M$3:$N$9,2,FALSE)</f>
        <v>1</v>
      </c>
      <c r="M41" s="3">
        <f>VLOOKUP(G41,Config!$Q$3:$R$7,2,FALSE)</f>
        <v>1</v>
      </c>
      <c r="N41" s="3" t="s">
        <v>347</v>
      </c>
    </row>
    <row r="42" spans="1:14" x14ac:dyDescent="0.25">
      <c r="A42" s="3">
        <v>41</v>
      </c>
      <c r="B42" s="14" t="s">
        <v>119</v>
      </c>
      <c r="C42" s="3">
        <v>50</v>
      </c>
      <c r="D42" s="3" t="s">
        <v>177</v>
      </c>
      <c r="E42" s="3">
        <v>10</v>
      </c>
      <c r="F42" s="14" t="s">
        <v>152</v>
      </c>
      <c r="G42" s="14" t="s">
        <v>12</v>
      </c>
      <c r="H42" s="14" t="s">
        <v>181</v>
      </c>
      <c r="I42" s="14" t="s">
        <v>184</v>
      </c>
      <c r="J42" s="14" t="s">
        <v>181</v>
      </c>
      <c r="K42" s="14" t="s">
        <v>55</v>
      </c>
      <c r="L42" s="3">
        <f>VLOOKUP(F42,Config!$M$3:$N$9,2,FALSE)</f>
        <v>2</v>
      </c>
      <c r="M42" s="3">
        <f>VLOOKUP(G42,Config!$Q$3:$R$7,2,FALSE)</f>
        <v>4</v>
      </c>
      <c r="N42" s="3" t="s">
        <v>12</v>
      </c>
    </row>
    <row r="43" spans="1:14" x14ac:dyDescent="0.25">
      <c r="A43" s="3">
        <v>42</v>
      </c>
      <c r="B43" s="14" t="s">
        <v>122</v>
      </c>
      <c r="C43" s="3">
        <v>28</v>
      </c>
      <c r="D43" s="3" t="s">
        <v>177</v>
      </c>
      <c r="E43" s="3">
        <v>3.5</v>
      </c>
      <c r="F43" s="14" t="s">
        <v>151</v>
      </c>
      <c r="G43" s="69" t="s">
        <v>193</v>
      </c>
      <c r="H43" s="14" t="s">
        <v>181</v>
      </c>
      <c r="I43" s="14" t="s">
        <v>181</v>
      </c>
      <c r="J43" s="14" t="s">
        <v>181</v>
      </c>
      <c r="K43" s="14" t="s">
        <v>25</v>
      </c>
      <c r="L43" s="3">
        <f>VLOOKUP(F43,Config!$M$3:$N$9,2,FALSE)</f>
        <v>1</v>
      </c>
      <c r="M43" s="3">
        <f>VLOOKUP(G43,Config!$Q$3:$R$7,2,FALSE)</f>
        <v>5</v>
      </c>
      <c r="N43" s="3" t="s">
        <v>193</v>
      </c>
    </row>
    <row r="44" spans="1:14" x14ac:dyDescent="0.25">
      <c r="A44" s="3">
        <v>43</v>
      </c>
      <c r="B44" s="14" t="s">
        <v>124</v>
      </c>
      <c r="C44" s="3">
        <v>33</v>
      </c>
      <c r="D44" s="3" t="s">
        <v>177</v>
      </c>
      <c r="E44" s="3">
        <v>4.8600000000000003</v>
      </c>
      <c r="F44" s="14" t="s">
        <v>153</v>
      </c>
      <c r="G44" s="14" t="s">
        <v>12</v>
      </c>
      <c r="H44" s="14" t="s">
        <v>181</v>
      </c>
      <c r="I44" s="14" t="s">
        <v>185</v>
      </c>
      <c r="J44" s="14" t="s">
        <v>181</v>
      </c>
      <c r="K44" s="14" t="s">
        <v>125</v>
      </c>
      <c r="L44" s="3">
        <f>VLOOKUP(F44,Config!$M$3:$N$9,2,FALSE)</f>
        <v>3</v>
      </c>
      <c r="M44" s="3">
        <f>VLOOKUP(G44,Config!$Q$3:$R$7,2,FALSE)</f>
        <v>4</v>
      </c>
      <c r="N44" s="3" t="s">
        <v>12</v>
      </c>
    </row>
    <row r="45" spans="1:14" x14ac:dyDescent="0.25">
      <c r="A45" s="3">
        <v>44</v>
      </c>
      <c r="B45" s="14" t="s">
        <v>126</v>
      </c>
      <c r="C45" s="3">
        <v>40</v>
      </c>
      <c r="D45" s="3" t="s">
        <v>178</v>
      </c>
      <c r="E45" s="3">
        <v>5.8</v>
      </c>
      <c r="F45" s="14" t="s">
        <v>152</v>
      </c>
      <c r="G45" s="14" t="s">
        <v>12</v>
      </c>
      <c r="H45" s="14" t="s">
        <v>181</v>
      </c>
      <c r="I45" s="14" t="s">
        <v>128</v>
      </c>
      <c r="J45" s="14" t="s">
        <v>181</v>
      </c>
      <c r="K45" s="14" t="s">
        <v>127</v>
      </c>
      <c r="L45" s="3">
        <f>VLOOKUP(F45,Config!$M$3:$N$9,2,FALSE)</f>
        <v>2</v>
      </c>
      <c r="M45" s="3">
        <f>VLOOKUP(G45,Config!$Q$3:$R$7,2,FALSE)</f>
        <v>4</v>
      </c>
      <c r="N45" s="3" t="s">
        <v>12</v>
      </c>
    </row>
    <row r="46" spans="1:14" x14ac:dyDescent="0.25">
      <c r="A46" s="3">
        <v>45</v>
      </c>
      <c r="B46" s="14" t="s">
        <v>129</v>
      </c>
      <c r="C46" s="3">
        <v>36</v>
      </c>
      <c r="D46" s="3" t="s">
        <v>177</v>
      </c>
      <c r="E46" s="3">
        <v>4</v>
      </c>
      <c r="F46" s="14" t="s">
        <v>151</v>
      </c>
      <c r="G46" s="14" t="s">
        <v>18</v>
      </c>
      <c r="H46" s="14" t="s">
        <v>18</v>
      </c>
      <c r="I46" s="14" t="s">
        <v>181</v>
      </c>
      <c r="J46" s="14" t="s">
        <v>181</v>
      </c>
      <c r="K46" s="14" t="s">
        <v>17</v>
      </c>
      <c r="L46" s="3">
        <f>VLOOKUP(F46,Config!$M$3:$N$9,2,FALSE)</f>
        <v>1</v>
      </c>
      <c r="M46" s="3">
        <f>VLOOKUP(G46,Config!$Q$3:$R$7,2,FALSE)</f>
        <v>1</v>
      </c>
      <c r="N46" s="3" t="s">
        <v>347</v>
      </c>
    </row>
    <row r="47" spans="1:14" x14ac:dyDescent="0.25">
      <c r="A47" s="3">
        <v>46</v>
      </c>
      <c r="B47" s="14" t="s">
        <v>131</v>
      </c>
      <c r="C47" s="3">
        <v>44</v>
      </c>
      <c r="D47" s="3" t="s">
        <v>178</v>
      </c>
      <c r="E47" s="3">
        <v>3.8</v>
      </c>
      <c r="F47" s="14" t="s">
        <v>154</v>
      </c>
      <c r="G47" s="14" t="s">
        <v>12</v>
      </c>
      <c r="H47" s="14" t="s">
        <v>181</v>
      </c>
      <c r="I47" s="14" t="s">
        <v>133</v>
      </c>
      <c r="J47" s="14" t="s">
        <v>181</v>
      </c>
      <c r="K47" s="14" t="s">
        <v>21</v>
      </c>
      <c r="L47" s="3">
        <f>VLOOKUP(F47,Config!$M$3:$N$9,2,FALSE)</f>
        <v>4</v>
      </c>
      <c r="M47" s="3">
        <f>VLOOKUP(G47,Config!$Q$3:$R$7,2,FALSE)</f>
        <v>4</v>
      </c>
      <c r="N47" s="3" t="s">
        <v>12</v>
      </c>
    </row>
    <row r="48" spans="1:14" x14ac:dyDescent="0.25">
      <c r="A48" s="3">
        <v>47</v>
      </c>
      <c r="B48" s="14" t="s">
        <v>134</v>
      </c>
      <c r="C48" s="3">
        <v>47</v>
      </c>
      <c r="D48" s="3" t="s">
        <v>177</v>
      </c>
      <c r="E48" s="3">
        <v>5</v>
      </c>
      <c r="F48" s="14" t="s">
        <v>154</v>
      </c>
      <c r="G48" s="14" t="s">
        <v>12</v>
      </c>
      <c r="H48" s="14" t="s">
        <v>181</v>
      </c>
      <c r="I48" s="14" t="s">
        <v>128</v>
      </c>
      <c r="J48" s="14" t="s">
        <v>186</v>
      </c>
      <c r="K48" s="14" t="s">
        <v>21</v>
      </c>
      <c r="L48" s="3">
        <f>VLOOKUP(F48,Config!$M$3:$N$9,2,FALSE)</f>
        <v>4</v>
      </c>
      <c r="M48" s="3">
        <f>VLOOKUP(G48,Config!$Q$3:$R$7,2,FALSE)</f>
        <v>4</v>
      </c>
      <c r="N48" s="3" t="s">
        <v>193</v>
      </c>
    </row>
    <row r="49" spans="1:14" x14ac:dyDescent="0.25">
      <c r="A49" s="3">
        <v>48</v>
      </c>
      <c r="B49" s="14" t="s">
        <v>136</v>
      </c>
      <c r="C49" s="3">
        <v>40</v>
      </c>
      <c r="D49" s="3" t="s">
        <v>177</v>
      </c>
      <c r="E49" s="3">
        <v>13</v>
      </c>
      <c r="F49" s="14" t="s">
        <v>152</v>
      </c>
      <c r="G49" s="14" t="s">
        <v>13</v>
      </c>
      <c r="H49" s="14" t="s">
        <v>181</v>
      </c>
      <c r="I49" s="14" t="s">
        <v>181</v>
      </c>
      <c r="J49" s="14" t="s">
        <v>185</v>
      </c>
      <c r="K49" s="14" t="s">
        <v>127</v>
      </c>
      <c r="L49" s="3">
        <f>VLOOKUP(F49,Config!$M$3:$N$9,2,FALSE)</f>
        <v>2</v>
      </c>
      <c r="M49" s="3">
        <f>VLOOKUP(G49,Config!$Q$3:$R$7,2,FALSE)</f>
        <v>3</v>
      </c>
      <c r="N49" s="3" t="s">
        <v>13</v>
      </c>
    </row>
    <row r="50" spans="1:14" x14ac:dyDescent="0.25">
      <c r="A50" s="3">
        <v>49</v>
      </c>
      <c r="B50" s="14" t="s">
        <v>137</v>
      </c>
      <c r="C50" s="3">
        <v>37</v>
      </c>
      <c r="D50" s="3" t="s">
        <v>177</v>
      </c>
      <c r="E50" s="3">
        <v>10</v>
      </c>
      <c r="F50" s="14" t="s">
        <v>157</v>
      </c>
      <c r="G50" s="14" t="s">
        <v>12</v>
      </c>
      <c r="H50" s="14" t="s">
        <v>181</v>
      </c>
      <c r="I50" s="14" t="s">
        <v>138</v>
      </c>
      <c r="J50" s="14" t="s">
        <v>181</v>
      </c>
      <c r="K50" s="14" t="s">
        <v>51</v>
      </c>
      <c r="L50" s="3">
        <f>VLOOKUP(F50,Config!$M$3:$N$9,2,FALSE)</f>
        <v>6</v>
      </c>
      <c r="M50" s="3">
        <f>VLOOKUP(G50,Config!$Q$3:$R$7,2,FALSE)</f>
        <v>4</v>
      </c>
      <c r="N50" s="3" t="s">
        <v>12</v>
      </c>
    </row>
    <row r="51" spans="1:14" x14ac:dyDescent="0.25">
      <c r="A51" s="3">
        <v>50</v>
      </c>
      <c r="B51" s="14" t="s">
        <v>139</v>
      </c>
      <c r="C51" s="3">
        <v>35</v>
      </c>
      <c r="D51" s="3" t="s">
        <v>177</v>
      </c>
      <c r="E51" s="3">
        <v>11.5</v>
      </c>
      <c r="F51" s="14" t="s">
        <v>151</v>
      </c>
      <c r="G51" s="14" t="s">
        <v>12</v>
      </c>
      <c r="H51" s="14" t="s">
        <v>181</v>
      </c>
      <c r="I51" s="14" t="s">
        <v>141</v>
      </c>
      <c r="J51" s="14" t="s">
        <v>181</v>
      </c>
      <c r="K51" s="14" t="s">
        <v>25</v>
      </c>
      <c r="L51" s="3">
        <f>VLOOKUP(F51,Config!$M$3:$N$9,2,FALSE)</f>
        <v>1</v>
      </c>
      <c r="M51" s="3">
        <f>VLOOKUP(G51,Config!$Q$3:$R$7,2,FALSE)</f>
        <v>4</v>
      </c>
      <c r="N51" s="3" t="s">
        <v>12</v>
      </c>
    </row>
    <row r="52" spans="1:14" x14ac:dyDescent="0.25">
      <c r="A52" s="3">
        <v>51</v>
      </c>
      <c r="B52" s="14" t="s">
        <v>143</v>
      </c>
      <c r="C52" s="3">
        <v>30</v>
      </c>
      <c r="D52" s="3" t="s">
        <v>177</v>
      </c>
      <c r="E52" s="3">
        <v>3.6</v>
      </c>
      <c r="F52" s="14" t="s">
        <v>151</v>
      </c>
      <c r="G52" s="14" t="s">
        <v>193</v>
      </c>
      <c r="H52" s="14" t="s">
        <v>181</v>
      </c>
      <c r="I52" s="14" t="s">
        <v>181</v>
      </c>
      <c r="J52" s="14" t="s">
        <v>181</v>
      </c>
      <c r="K52" s="14" t="s">
        <v>25</v>
      </c>
      <c r="L52" s="3">
        <f>VLOOKUP(F52,Config!$M$3:$N$9,2,FALSE)</f>
        <v>1</v>
      </c>
      <c r="M52" s="3">
        <f>VLOOKUP(G52,Config!$Q$3:$R$7,2,FALSE)</f>
        <v>5</v>
      </c>
      <c r="N52" s="3" t="s">
        <v>193</v>
      </c>
    </row>
    <row r="53" spans="1:14" x14ac:dyDescent="0.25">
      <c r="A53" s="3">
        <v>52</v>
      </c>
      <c r="B53" s="14" t="s">
        <v>144</v>
      </c>
      <c r="C53" s="3">
        <v>31</v>
      </c>
      <c r="D53" s="3" t="s">
        <v>177</v>
      </c>
      <c r="E53" s="3">
        <v>3.7</v>
      </c>
      <c r="F53" s="14" t="s">
        <v>151</v>
      </c>
      <c r="G53" s="14" t="s">
        <v>193</v>
      </c>
      <c r="H53" s="14" t="s">
        <v>181</v>
      </c>
      <c r="I53" s="14" t="s">
        <v>181</v>
      </c>
      <c r="J53" s="14" t="s">
        <v>181</v>
      </c>
      <c r="K53" s="14" t="s">
        <v>17</v>
      </c>
      <c r="L53" s="3">
        <f>VLOOKUP(F53,Config!$M$3:$N$9,2,FALSE)</f>
        <v>1</v>
      </c>
      <c r="M53" s="3">
        <f>VLOOKUP(G53,Config!$Q$3:$R$7,2,FALSE)</f>
        <v>5</v>
      </c>
      <c r="N53" s="3" t="s">
        <v>193</v>
      </c>
    </row>
    <row r="54" spans="1:14" x14ac:dyDescent="0.25">
      <c r="A54" s="3">
        <v>53</v>
      </c>
      <c r="B54" s="14" t="s">
        <v>147</v>
      </c>
      <c r="C54" s="3">
        <v>37</v>
      </c>
      <c r="D54" s="3" t="s">
        <v>178</v>
      </c>
      <c r="E54" s="3">
        <v>6.7</v>
      </c>
      <c r="F54" s="14" t="s">
        <v>154</v>
      </c>
      <c r="G54" s="14" t="s">
        <v>13</v>
      </c>
      <c r="H54" s="14" t="s">
        <v>181</v>
      </c>
      <c r="I54" s="14" t="s">
        <v>181</v>
      </c>
      <c r="J54" s="14" t="s">
        <v>184</v>
      </c>
      <c r="K54" s="14" t="s">
        <v>21</v>
      </c>
      <c r="L54" s="3">
        <f>VLOOKUP(F54,Config!$M$3:$N$9,2,FALSE)</f>
        <v>4</v>
      </c>
      <c r="M54" s="3">
        <f>VLOOKUP(G54,Config!$Q$3:$R$7,2,FALSE)</f>
        <v>3</v>
      </c>
      <c r="N54" s="3" t="s">
        <v>13</v>
      </c>
    </row>
  </sheetData>
  <mergeCells count="6">
    <mergeCell ref="R1:V1"/>
    <mergeCell ref="P3:P4"/>
    <mergeCell ref="P8:P9"/>
    <mergeCell ref="R6:V6"/>
    <mergeCell ref="AB1:AF1"/>
    <mergeCell ref="Z3:Z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4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3.7109375" customWidth="1"/>
    <col min="2" max="2" width="17.42578125" bestFit="1" customWidth="1"/>
    <col min="3" max="3" width="33.140625" bestFit="1" customWidth="1"/>
    <col min="6" max="6" width="15.140625" bestFit="1" customWidth="1"/>
    <col min="7" max="7" width="13.28515625" bestFit="1" customWidth="1"/>
    <col min="14" max="14" width="12.7109375" style="3" bestFit="1" customWidth="1"/>
    <col min="17" max="17" width="15.28515625" bestFit="1" customWidth="1"/>
    <col min="18" max="18" width="18.140625" style="3" bestFit="1" customWidth="1"/>
  </cols>
  <sheetData>
    <row r="2" spans="2:18" x14ac:dyDescent="0.25">
      <c r="B2" s="70" t="s">
        <v>200</v>
      </c>
      <c r="C2" s="71" t="s">
        <v>194</v>
      </c>
      <c r="F2" s="46" t="s">
        <v>162</v>
      </c>
      <c r="G2" s="15" t="s">
        <v>8</v>
      </c>
      <c r="I2" s="3" t="s">
        <v>2</v>
      </c>
      <c r="J2" s="3" t="s">
        <v>187</v>
      </c>
      <c r="K2" s="3" t="s">
        <v>166</v>
      </c>
      <c r="M2" t="s">
        <v>8</v>
      </c>
      <c r="N2" s="3" t="s">
        <v>344</v>
      </c>
      <c r="Q2" t="s">
        <v>188</v>
      </c>
      <c r="R2" s="3" t="s">
        <v>345</v>
      </c>
    </row>
    <row r="3" spans="2:18" x14ac:dyDescent="0.25">
      <c r="B3" s="72" t="s">
        <v>18</v>
      </c>
      <c r="C3" s="72" t="s">
        <v>195</v>
      </c>
      <c r="F3" s="16" t="s">
        <v>17</v>
      </c>
      <c r="G3" s="16" t="s">
        <v>151</v>
      </c>
      <c r="I3" s="3" t="s">
        <v>191</v>
      </c>
      <c r="J3" s="3" t="s">
        <v>178</v>
      </c>
      <c r="K3" s="3" t="s">
        <v>192</v>
      </c>
      <c r="M3" t="s">
        <v>151</v>
      </c>
      <c r="N3" s="3">
        <v>1</v>
      </c>
      <c r="Q3" t="s">
        <v>18</v>
      </c>
      <c r="R3" s="3">
        <v>1</v>
      </c>
    </row>
    <row r="4" spans="2:18" x14ac:dyDescent="0.25">
      <c r="B4" s="72" t="s">
        <v>26</v>
      </c>
      <c r="C4" s="72" t="s">
        <v>196</v>
      </c>
      <c r="F4" s="17" t="s">
        <v>25</v>
      </c>
      <c r="G4" s="17" t="s">
        <v>151</v>
      </c>
      <c r="I4" s="3"/>
      <c r="J4" s="3" t="s">
        <v>177</v>
      </c>
      <c r="K4" s="3"/>
      <c r="M4" t="s">
        <v>152</v>
      </c>
      <c r="N4" s="3">
        <v>2</v>
      </c>
      <c r="Q4" t="s">
        <v>26</v>
      </c>
      <c r="R4" s="3">
        <v>2</v>
      </c>
    </row>
    <row r="5" spans="2:18" x14ac:dyDescent="0.25">
      <c r="B5" s="72" t="s">
        <v>13</v>
      </c>
      <c r="C5" s="72" t="s">
        <v>197</v>
      </c>
      <c r="F5" s="16" t="s">
        <v>55</v>
      </c>
      <c r="G5" s="16" t="s">
        <v>152</v>
      </c>
      <c r="I5" s="3"/>
      <c r="J5" s="3"/>
      <c r="K5" s="3"/>
      <c r="M5" t="s">
        <v>153</v>
      </c>
      <c r="N5" s="3">
        <v>3</v>
      </c>
      <c r="Q5" t="s">
        <v>13</v>
      </c>
      <c r="R5" s="3">
        <v>3</v>
      </c>
    </row>
    <row r="6" spans="2:18" x14ac:dyDescent="0.25">
      <c r="B6" s="72" t="s">
        <v>12</v>
      </c>
      <c r="C6" s="72" t="s">
        <v>198</v>
      </c>
      <c r="F6" s="17" t="s">
        <v>127</v>
      </c>
      <c r="G6" s="17" t="s">
        <v>152</v>
      </c>
      <c r="I6" s="3"/>
      <c r="J6" s="3"/>
      <c r="K6" s="3"/>
      <c r="M6" t="s">
        <v>154</v>
      </c>
      <c r="N6" s="3">
        <v>4</v>
      </c>
      <c r="Q6" t="s">
        <v>12</v>
      </c>
      <c r="R6" s="3">
        <v>4</v>
      </c>
    </row>
    <row r="7" spans="2:18" x14ac:dyDescent="0.25">
      <c r="B7" s="72" t="s">
        <v>193</v>
      </c>
      <c r="C7" s="72" t="s">
        <v>199</v>
      </c>
      <c r="F7" s="16" t="s">
        <v>155</v>
      </c>
      <c r="G7" s="16" t="s">
        <v>153</v>
      </c>
      <c r="I7" s="3"/>
      <c r="J7" s="3"/>
      <c r="K7" s="3"/>
      <c r="M7" t="s">
        <v>156</v>
      </c>
      <c r="N7" s="3">
        <v>5</v>
      </c>
      <c r="Q7" t="s">
        <v>193</v>
      </c>
      <c r="R7" s="3">
        <v>5</v>
      </c>
    </row>
    <row r="8" spans="2:18" x14ac:dyDescent="0.25">
      <c r="F8" s="17" t="s">
        <v>125</v>
      </c>
      <c r="G8" s="17" t="s">
        <v>153</v>
      </c>
      <c r="I8" s="3"/>
      <c r="J8" s="3"/>
      <c r="K8" s="3"/>
      <c r="M8" t="s">
        <v>157</v>
      </c>
      <c r="N8" s="3">
        <v>6</v>
      </c>
      <c r="Q8" t="s">
        <v>190</v>
      </c>
    </row>
    <row r="9" spans="2:18" x14ac:dyDescent="0.25">
      <c r="F9" s="16" t="s">
        <v>21</v>
      </c>
      <c r="G9" s="16" t="s">
        <v>154</v>
      </c>
      <c r="I9" s="3"/>
      <c r="J9" s="3"/>
      <c r="K9" s="3"/>
      <c r="M9" t="s">
        <v>161</v>
      </c>
      <c r="N9" s="3">
        <v>7</v>
      </c>
    </row>
    <row r="10" spans="2:18" x14ac:dyDescent="0.25">
      <c r="F10" s="17" t="s">
        <v>106</v>
      </c>
      <c r="G10" s="17" t="s">
        <v>154</v>
      </c>
    </row>
    <row r="11" spans="2:18" x14ac:dyDescent="0.25">
      <c r="F11" s="16" t="s">
        <v>92</v>
      </c>
      <c r="G11" s="16" t="s">
        <v>156</v>
      </c>
    </row>
    <row r="12" spans="2:18" x14ac:dyDescent="0.25">
      <c r="F12" s="17" t="s">
        <v>74</v>
      </c>
      <c r="G12" s="17" t="s">
        <v>156</v>
      </c>
    </row>
    <row r="13" spans="2:18" x14ac:dyDescent="0.25">
      <c r="F13" s="16" t="s">
        <v>51</v>
      </c>
      <c r="G13" s="16" t="s">
        <v>157</v>
      </c>
    </row>
    <row r="14" spans="2:18" x14ac:dyDescent="0.25">
      <c r="F14" s="17" t="s">
        <v>102</v>
      </c>
      <c r="G14" s="17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292A-9729-4F98-AECD-97E54931EEDA}">
  <dimension ref="A1:U46"/>
  <sheetViews>
    <sheetView zoomScale="85" zoomScaleNormal="85" workbookViewId="0">
      <selection activeCell="G1" sqref="G1"/>
    </sheetView>
  </sheetViews>
  <sheetFormatPr baseColWidth="10" defaultColWidth="8.85546875" defaultRowHeight="15" x14ac:dyDescent="0.25"/>
  <cols>
    <col min="1" max="1" width="9.42578125" style="3" bestFit="1" customWidth="1"/>
    <col min="2" max="2" width="8.42578125" style="3" bestFit="1" customWidth="1"/>
    <col min="3" max="3" width="12.42578125" style="3" bestFit="1" customWidth="1"/>
    <col min="4" max="4" width="8.42578125" style="3" bestFit="1" customWidth="1"/>
    <col min="5" max="5" width="13.28515625" bestFit="1" customWidth="1"/>
    <col min="6" max="6" width="16.42578125" bestFit="1" customWidth="1"/>
    <col min="7" max="11" width="15.140625" bestFit="1" customWidth="1"/>
    <col min="12" max="16" width="14.7109375" bestFit="1" customWidth="1"/>
    <col min="17" max="21" width="16" bestFit="1" customWidth="1"/>
  </cols>
  <sheetData>
    <row r="1" spans="1:21" x14ac:dyDescent="0.25">
      <c r="A1" s="3" t="s">
        <v>343</v>
      </c>
      <c r="B1" s="3" t="s">
        <v>2</v>
      </c>
      <c r="C1" s="3" t="s">
        <v>187</v>
      </c>
      <c r="D1" s="3" t="s">
        <v>166</v>
      </c>
      <c r="E1" t="s">
        <v>8</v>
      </c>
      <c r="F1" t="s">
        <v>188</v>
      </c>
      <c r="G1" t="s">
        <v>201</v>
      </c>
      <c r="H1" t="s">
        <v>202</v>
      </c>
      <c r="I1" t="s">
        <v>203</v>
      </c>
      <c r="J1" t="s">
        <v>204</v>
      </c>
      <c r="K1" t="s">
        <v>205</v>
      </c>
      <c r="L1" t="s">
        <v>206</v>
      </c>
      <c r="M1" t="s">
        <v>207</v>
      </c>
      <c r="N1" t="s">
        <v>208</v>
      </c>
      <c r="O1" t="s">
        <v>209</v>
      </c>
      <c r="P1" t="s">
        <v>210</v>
      </c>
      <c r="Q1" t="s">
        <v>211</v>
      </c>
      <c r="R1" t="s">
        <v>212</v>
      </c>
      <c r="S1" t="s">
        <v>213</v>
      </c>
      <c r="T1" t="s">
        <v>214</v>
      </c>
      <c r="U1" t="s">
        <v>215</v>
      </c>
    </row>
    <row r="2" spans="1:21" x14ac:dyDescent="0.25">
      <c r="A2" s="3">
        <v>1</v>
      </c>
      <c r="B2" s="3">
        <v>29</v>
      </c>
      <c r="C2" s="3" t="s">
        <v>177</v>
      </c>
      <c r="D2" s="3">
        <v>4.1999998092651403</v>
      </c>
      <c r="E2" t="s">
        <v>151</v>
      </c>
      <c r="F2" t="s">
        <v>18</v>
      </c>
      <c r="G2">
        <v>-1.9669840335845901</v>
      </c>
      <c r="H2">
        <v>-0.49667659401893599</v>
      </c>
      <c r="I2">
        <v>-9.7111776471138E-2</v>
      </c>
      <c r="J2">
        <v>0.280574530363083</v>
      </c>
      <c r="K2">
        <v>-0.133750304579735</v>
      </c>
      <c r="L2">
        <v>3.7654838562011701</v>
      </c>
      <c r="M2">
        <v>0.32989376783370999</v>
      </c>
      <c r="N2">
        <v>1.4523558318615E-2</v>
      </c>
      <c r="O2">
        <v>0.145658224821091</v>
      </c>
      <c r="P2">
        <v>3.8984924554824801E-2</v>
      </c>
      <c r="Q2">
        <v>0.72215503454208396</v>
      </c>
      <c r="R2">
        <v>4.60443273186684E-2</v>
      </c>
      <c r="S2">
        <v>1.7602427396923299E-3</v>
      </c>
      <c r="T2">
        <v>1.4693499542772799E-2</v>
      </c>
      <c r="U2">
        <v>3.3390147145837502E-3</v>
      </c>
    </row>
    <row r="3" spans="1:21" x14ac:dyDescent="0.25">
      <c r="A3" s="3">
        <v>2</v>
      </c>
      <c r="B3" s="3">
        <v>43</v>
      </c>
      <c r="C3" s="3" t="s">
        <v>177</v>
      </c>
      <c r="D3" s="3">
        <v>3.7000000476837198</v>
      </c>
      <c r="E3" t="s">
        <v>154</v>
      </c>
      <c r="F3" t="s">
        <v>13</v>
      </c>
      <c r="G3">
        <v>0.89695990085601796</v>
      </c>
      <c r="H3">
        <v>0.97575670480728105</v>
      </c>
      <c r="I3">
        <v>-1.4176609516143801</v>
      </c>
      <c r="J3">
        <v>-1.18980741500854</v>
      </c>
      <c r="K3">
        <v>-0.973954737186432</v>
      </c>
      <c r="L3">
        <v>0.783006131649017</v>
      </c>
      <c r="M3">
        <v>1.27323865890503</v>
      </c>
      <c r="N3">
        <v>3.0950951576232901</v>
      </c>
      <c r="O3">
        <v>2.6193399429321298</v>
      </c>
      <c r="P3">
        <v>2.06721043586731</v>
      </c>
      <c r="Q3">
        <v>7.0053823292255402E-2</v>
      </c>
      <c r="R3">
        <v>8.2902736961841597E-2</v>
      </c>
      <c r="S3">
        <v>0.17499697208404499</v>
      </c>
      <c r="T3">
        <v>0.12326481193304099</v>
      </c>
      <c r="U3">
        <v>8.2596816122531905E-2</v>
      </c>
    </row>
    <row r="4" spans="1:21" x14ac:dyDescent="0.25">
      <c r="A4" s="3">
        <v>3</v>
      </c>
      <c r="B4" s="3">
        <v>43</v>
      </c>
      <c r="C4" s="3" t="s">
        <v>178</v>
      </c>
      <c r="D4" s="3">
        <v>4</v>
      </c>
      <c r="E4" t="s">
        <v>151</v>
      </c>
      <c r="F4" t="s">
        <v>26</v>
      </c>
      <c r="G4">
        <v>-1.0298646688461299</v>
      </c>
      <c r="H4">
        <v>2.7458345890045202</v>
      </c>
      <c r="I4">
        <v>6.6427290439605699E-2</v>
      </c>
      <c r="J4">
        <v>0.27570223808288602</v>
      </c>
      <c r="K4">
        <v>3.55095434188843</v>
      </c>
      <c r="L4">
        <v>1.03223705291748</v>
      </c>
      <c r="M4">
        <v>10.0826683044434</v>
      </c>
      <c r="N4">
        <v>6.7955139093100999E-3</v>
      </c>
      <c r="O4">
        <v>0.14064332842826799</v>
      </c>
      <c r="P4">
        <v>27.478773117065401</v>
      </c>
      <c r="Q4">
        <v>3.8249243050813703E-2</v>
      </c>
      <c r="R4">
        <v>0.27190130949020402</v>
      </c>
      <c r="S4">
        <v>1.59131304826587E-4</v>
      </c>
      <c r="T4">
        <v>2.7412150520831299E-3</v>
      </c>
      <c r="U4">
        <v>0.45472908020019498</v>
      </c>
    </row>
    <row r="5" spans="1:21" x14ac:dyDescent="0.25">
      <c r="A5" s="3">
        <v>4</v>
      </c>
      <c r="B5" s="3">
        <v>30</v>
      </c>
      <c r="C5" s="3" t="s">
        <v>178</v>
      </c>
      <c r="D5" s="3">
        <v>4.4000000953674299</v>
      </c>
      <c r="E5" t="s">
        <v>151</v>
      </c>
      <c r="F5" t="s">
        <v>18</v>
      </c>
      <c r="G5">
        <v>-1.6420867443084699</v>
      </c>
      <c r="H5">
        <v>0.97163349390029896</v>
      </c>
      <c r="I5">
        <v>-0.32060191035270702</v>
      </c>
      <c r="J5">
        <v>0.25960719585418701</v>
      </c>
      <c r="K5">
        <v>0.202066674828529</v>
      </c>
      <c r="L5">
        <v>2.6242868900299099</v>
      </c>
      <c r="M5">
        <v>1.26250088214874</v>
      </c>
      <c r="N5">
        <v>0.15829290449619299</v>
      </c>
      <c r="O5">
        <v>0.12470158934593201</v>
      </c>
      <c r="P5">
        <v>8.8980846107006101E-2</v>
      </c>
      <c r="Q5">
        <v>0.33313417434692399</v>
      </c>
      <c r="R5">
        <v>0.116635821759701</v>
      </c>
      <c r="S5">
        <v>1.26986987888813E-2</v>
      </c>
      <c r="T5">
        <v>8.3264615386724507E-3</v>
      </c>
      <c r="U5">
        <v>5.0444798544049298E-3</v>
      </c>
    </row>
    <row r="6" spans="1:21" x14ac:dyDescent="0.25">
      <c r="A6" s="3">
        <v>5</v>
      </c>
      <c r="B6" s="3">
        <v>40</v>
      </c>
      <c r="C6" s="3" t="s">
        <v>177</v>
      </c>
      <c r="D6" s="3">
        <v>5</v>
      </c>
      <c r="E6" t="s">
        <v>151</v>
      </c>
      <c r="F6" t="s">
        <v>18</v>
      </c>
      <c r="G6">
        <v>-1.26128125190735</v>
      </c>
      <c r="H6">
        <v>0.228333830833435</v>
      </c>
      <c r="I6">
        <v>0.31161931157112099</v>
      </c>
      <c r="J6">
        <v>0.69544076919555697</v>
      </c>
      <c r="K6">
        <v>-0.36096346378326399</v>
      </c>
      <c r="L6">
        <v>1.54825687408447</v>
      </c>
      <c r="M6">
        <v>6.9721587002277402E-2</v>
      </c>
      <c r="N6">
        <v>0.14954708516597701</v>
      </c>
      <c r="O6">
        <v>0.89486771821975697</v>
      </c>
      <c r="P6">
        <v>0.28394460678100603</v>
      </c>
      <c r="Q6">
        <v>0.40317758917808499</v>
      </c>
      <c r="R6">
        <v>1.3213352300226701E-2</v>
      </c>
      <c r="S6">
        <v>2.46105436235666E-2</v>
      </c>
      <c r="T6">
        <v>0.122572429478168</v>
      </c>
      <c r="U6">
        <v>3.3021666109561899E-2</v>
      </c>
    </row>
    <row r="7" spans="1:21" x14ac:dyDescent="0.25">
      <c r="A7" s="3">
        <v>6</v>
      </c>
      <c r="B7" s="3">
        <v>35</v>
      </c>
      <c r="C7" s="3" t="s">
        <v>177</v>
      </c>
      <c r="D7" s="3">
        <v>3.5</v>
      </c>
      <c r="E7" t="s">
        <v>154</v>
      </c>
      <c r="F7" t="s">
        <v>12</v>
      </c>
      <c r="G7">
        <v>0.32242465019226102</v>
      </c>
      <c r="H7">
        <v>0.10764192044735001</v>
      </c>
      <c r="I7">
        <v>0.224525570869446</v>
      </c>
      <c r="J7">
        <v>-1.7748620510101301</v>
      </c>
      <c r="K7">
        <v>-0.70531409978866599</v>
      </c>
      <c r="L7">
        <v>0.101175554096699</v>
      </c>
      <c r="M7">
        <v>1.54949296265841E-2</v>
      </c>
      <c r="N7">
        <v>7.7635593712329906E-2</v>
      </c>
      <c r="O7">
        <v>5.8286471366882298</v>
      </c>
      <c r="P7">
        <v>1.08410739898682</v>
      </c>
      <c r="Q7">
        <v>1.45949041470885E-2</v>
      </c>
      <c r="R7">
        <v>1.62670074496418E-3</v>
      </c>
      <c r="S7">
        <v>7.0774434134364102E-3</v>
      </c>
      <c r="T7">
        <v>0.44225627183914201</v>
      </c>
      <c r="U7">
        <v>6.9840915501117706E-2</v>
      </c>
    </row>
    <row r="8" spans="1:21" x14ac:dyDescent="0.25">
      <c r="A8" s="3">
        <v>7</v>
      </c>
      <c r="B8" s="3">
        <v>37</v>
      </c>
      <c r="C8" s="3" t="s">
        <v>177</v>
      </c>
      <c r="D8" s="3">
        <v>8</v>
      </c>
      <c r="E8" t="s">
        <v>154</v>
      </c>
      <c r="F8" t="s">
        <v>12</v>
      </c>
      <c r="G8">
        <v>1.23831987380981</v>
      </c>
      <c r="H8">
        <v>-0.20959804952144601</v>
      </c>
      <c r="I8">
        <v>0.29850682616233798</v>
      </c>
      <c r="J8">
        <v>-1.12009537220001</v>
      </c>
      <c r="K8">
        <v>-0.65197175741195701</v>
      </c>
      <c r="L8">
        <v>1.4923985004425</v>
      </c>
      <c r="M8">
        <v>5.8749098330736202E-2</v>
      </c>
      <c r="N8">
        <v>0.137226432561874</v>
      </c>
      <c r="O8">
        <v>2.3213922977447501</v>
      </c>
      <c r="P8">
        <v>0.92632782459259</v>
      </c>
      <c r="Q8">
        <v>0.21835300326347401</v>
      </c>
      <c r="R8">
        <v>6.25558523461223E-3</v>
      </c>
      <c r="S8">
        <v>1.2688258662819901E-2</v>
      </c>
      <c r="T8">
        <v>0.17865018546581299</v>
      </c>
      <c r="U8">
        <v>6.0527265071868903E-2</v>
      </c>
    </row>
    <row r="9" spans="1:21" x14ac:dyDescent="0.25">
      <c r="A9" s="3">
        <v>8</v>
      </c>
      <c r="B9" s="3">
        <v>26</v>
      </c>
      <c r="C9" s="3" t="s">
        <v>177</v>
      </c>
      <c r="D9" s="3">
        <v>4.6999998092651403</v>
      </c>
      <c r="E9" t="s">
        <v>151</v>
      </c>
      <c r="F9" t="s">
        <v>193</v>
      </c>
      <c r="G9">
        <v>-2.0250732898712198</v>
      </c>
      <c r="H9">
        <v>-1.4527069330215501</v>
      </c>
      <c r="I9">
        <v>-0.17854605615138999</v>
      </c>
      <c r="J9">
        <v>0.60491365194320701</v>
      </c>
      <c r="K9">
        <v>-1.9103909730911299</v>
      </c>
      <c r="L9">
        <v>3.9911735057830802</v>
      </c>
      <c r="M9">
        <v>2.8221673965454102</v>
      </c>
      <c r="N9">
        <v>4.9094151705503498E-2</v>
      </c>
      <c r="O9">
        <v>0.67705714702606201</v>
      </c>
      <c r="P9">
        <v>7.9533786773681596</v>
      </c>
      <c r="Q9">
        <v>0.158064484596252</v>
      </c>
      <c r="R9">
        <v>8.13408717513084E-2</v>
      </c>
      <c r="S9">
        <v>1.2287212302908299E-3</v>
      </c>
      <c r="T9">
        <v>1.4103911817073799E-2</v>
      </c>
      <c r="U9">
        <v>0.140668660402298</v>
      </c>
    </row>
    <row r="10" spans="1:21" x14ac:dyDescent="0.25">
      <c r="A10" s="3">
        <v>9</v>
      </c>
      <c r="B10" s="3">
        <v>28</v>
      </c>
      <c r="C10" s="3" t="s">
        <v>177</v>
      </c>
      <c r="D10" s="3">
        <v>3.7000000476837198</v>
      </c>
      <c r="E10" t="s">
        <v>151</v>
      </c>
      <c r="F10" t="s">
        <v>26</v>
      </c>
      <c r="G10">
        <v>-2.0868620872497599</v>
      </c>
      <c r="H10">
        <v>0.26009669899940502</v>
      </c>
      <c r="I10">
        <v>-0.23035611212253601</v>
      </c>
      <c r="J10">
        <v>-0.109185330569744</v>
      </c>
      <c r="K10">
        <v>3.5242760181427002</v>
      </c>
      <c r="L10">
        <v>4.2384457588195801</v>
      </c>
      <c r="M10">
        <v>9.0468294918537098E-2</v>
      </c>
      <c r="N10">
        <v>8.1720069050788893E-2</v>
      </c>
      <c r="O10">
        <v>2.2058051079511601E-2</v>
      </c>
      <c r="P10">
        <v>27.067428588867202</v>
      </c>
      <c r="Q10">
        <v>0.171684175729752</v>
      </c>
      <c r="R10">
        <v>2.6669350918382402E-3</v>
      </c>
      <c r="S10">
        <v>2.0919064991176098E-3</v>
      </c>
      <c r="T10">
        <v>4.6997130266390698E-4</v>
      </c>
      <c r="U10">
        <v>0.48964643478393599</v>
      </c>
    </row>
    <row r="11" spans="1:21" x14ac:dyDescent="0.25">
      <c r="A11" s="3">
        <v>10</v>
      </c>
      <c r="B11" s="3">
        <v>43</v>
      </c>
      <c r="C11" s="3" t="s">
        <v>178</v>
      </c>
      <c r="D11" s="3">
        <v>6</v>
      </c>
      <c r="E11" t="s">
        <v>151</v>
      </c>
      <c r="F11" t="s">
        <v>18</v>
      </c>
      <c r="G11">
        <v>-0.68968999385833696</v>
      </c>
      <c r="H11">
        <v>1.76096439361572</v>
      </c>
      <c r="I11">
        <v>0.162393763661385</v>
      </c>
      <c r="J11">
        <v>0.83698552846908603</v>
      </c>
      <c r="K11">
        <v>-5.2230212837457698E-2</v>
      </c>
      <c r="L11">
        <v>0.46294242143630998</v>
      </c>
      <c r="M11">
        <v>4.1469411849975604</v>
      </c>
      <c r="N11">
        <v>4.0613267570734003E-2</v>
      </c>
      <c r="O11">
        <v>1.2962071895599401</v>
      </c>
      <c r="P11">
        <v>5.9449849650263804E-3</v>
      </c>
      <c r="Q11">
        <v>5.9743896126747097E-2</v>
      </c>
      <c r="R11">
        <v>0.38948151469230702</v>
      </c>
      <c r="S11">
        <v>3.3122596796602002E-3</v>
      </c>
      <c r="T11">
        <v>8.7987624108791407E-2</v>
      </c>
      <c r="U11">
        <v>3.42633080435917E-4</v>
      </c>
    </row>
    <row r="12" spans="1:21" x14ac:dyDescent="0.25">
      <c r="A12" s="3">
        <v>11</v>
      </c>
      <c r="B12" s="3">
        <v>41</v>
      </c>
      <c r="C12" s="3" t="s">
        <v>177</v>
      </c>
      <c r="D12" s="3">
        <v>4.8000001907348597</v>
      </c>
      <c r="E12" t="s">
        <v>157</v>
      </c>
      <c r="F12" t="s">
        <v>12</v>
      </c>
      <c r="G12">
        <v>1.0384476184845</v>
      </c>
      <c r="H12">
        <v>-1.34625899791718</v>
      </c>
      <c r="I12">
        <v>1.11494648456573</v>
      </c>
      <c r="J12">
        <v>-0.17335140705108601</v>
      </c>
      <c r="K12">
        <v>0.82363307476043701</v>
      </c>
      <c r="L12">
        <v>1.0495141744613601</v>
      </c>
      <c r="M12">
        <v>2.42372846603394</v>
      </c>
      <c r="N12">
        <v>1.9144202470779399</v>
      </c>
      <c r="O12">
        <v>5.56023679673672E-2</v>
      </c>
      <c r="P12">
        <v>1.4783413410186801</v>
      </c>
      <c r="Q12">
        <v>0.10331399738788601</v>
      </c>
      <c r="R12">
        <v>0.17363898456096599</v>
      </c>
      <c r="S12">
        <v>0.119096234440804</v>
      </c>
      <c r="T12">
        <v>2.8790202923119099E-3</v>
      </c>
      <c r="U12">
        <v>6.4991645514965099E-2</v>
      </c>
    </row>
    <row r="13" spans="1:21" x14ac:dyDescent="0.25">
      <c r="A13" s="3">
        <v>12</v>
      </c>
      <c r="B13" s="3">
        <v>35</v>
      </c>
      <c r="C13" s="3" t="s">
        <v>178</v>
      </c>
      <c r="D13" s="3">
        <v>4.1999998092651403</v>
      </c>
      <c r="E13" t="s">
        <v>152</v>
      </c>
      <c r="F13" t="s">
        <v>13</v>
      </c>
      <c r="G13">
        <v>1.3786368370056199</v>
      </c>
      <c r="H13">
        <v>1.6689584255218499</v>
      </c>
      <c r="I13">
        <v>-1.8486586809158301</v>
      </c>
      <c r="J13">
        <v>1.07084584236145</v>
      </c>
      <c r="K13">
        <v>-8.31961780786514E-2</v>
      </c>
      <c r="L13">
        <v>1.8497748374939</v>
      </c>
      <c r="M13">
        <v>3.7249271869659402</v>
      </c>
      <c r="N13">
        <v>5.2631130218505904</v>
      </c>
      <c r="O13">
        <v>2.1217412948608398</v>
      </c>
      <c r="P13">
        <v>1.5083909034729E-2</v>
      </c>
      <c r="Q13">
        <v>0.114788815379143</v>
      </c>
      <c r="R13">
        <v>0.16822512447834001</v>
      </c>
      <c r="S13">
        <v>0.20640170574188199</v>
      </c>
      <c r="T13">
        <v>6.9255411624908406E-2</v>
      </c>
      <c r="U13">
        <v>4.1802914347499598E-4</v>
      </c>
    </row>
    <row r="14" spans="1:21" x14ac:dyDescent="0.25">
      <c r="A14" s="3">
        <v>13</v>
      </c>
      <c r="B14" s="3">
        <v>38</v>
      </c>
      <c r="C14" s="3" t="s">
        <v>178</v>
      </c>
      <c r="D14" s="3">
        <v>3.5999999046325701</v>
      </c>
      <c r="E14" t="s">
        <v>151</v>
      </c>
      <c r="F14" t="s">
        <v>18</v>
      </c>
      <c r="G14">
        <v>-1.3787710666656501</v>
      </c>
      <c r="H14">
        <v>1.64141309261322</v>
      </c>
      <c r="I14">
        <v>-2.3237125948071501E-2</v>
      </c>
      <c r="J14">
        <v>0.377488493919373</v>
      </c>
      <c r="K14">
        <v>6.7844577133655496E-3</v>
      </c>
      <c r="L14">
        <v>1.8501350879669201</v>
      </c>
      <c r="M14">
        <v>3.6029856204986599</v>
      </c>
      <c r="N14">
        <v>8.3156093023717403E-4</v>
      </c>
      <c r="O14">
        <v>0.26366105675697299</v>
      </c>
      <c r="P14">
        <v>1.0030843259301E-4</v>
      </c>
      <c r="Q14">
        <v>0.25404617190361001</v>
      </c>
      <c r="R14">
        <v>0.36005106568336498</v>
      </c>
      <c r="S14">
        <v>7.2159440605901195E-5</v>
      </c>
      <c r="T14">
        <v>1.9043017178773901E-2</v>
      </c>
      <c r="U14">
        <v>6.1511823332693902E-6</v>
      </c>
    </row>
    <row r="15" spans="1:21" x14ac:dyDescent="0.25">
      <c r="A15" s="3">
        <v>14</v>
      </c>
      <c r="B15" s="3">
        <v>39</v>
      </c>
      <c r="C15" s="3" t="s">
        <v>177</v>
      </c>
      <c r="D15" s="3">
        <v>6.8000001907348597</v>
      </c>
      <c r="E15" t="s">
        <v>151</v>
      </c>
      <c r="F15" t="s">
        <v>12</v>
      </c>
      <c r="G15">
        <v>0.14614282548427601</v>
      </c>
      <c r="H15">
        <v>-0.336740732192993</v>
      </c>
      <c r="I15">
        <v>0.78833985328674305</v>
      </c>
      <c r="J15">
        <v>0.196874350309372</v>
      </c>
      <c r="K15">
        <v>-0.108446225523949</v>
      </c>
      <c r="L15">
        <v>2.0786153152584998E-2</v>
      </c>
      <c r="M15">
        <v>0.15164148807525599</v>
      </c>
      <c r="N15">
        <v>0.95709753036499001</v>
      </c>
      <c r="O15">
        <v>7.1716122329235105E-2</v>
      </c>
      <c r="P15">
        <v>2.56292577832937E-2</v>
      </c>
      <c r="Q15">
        <v>7.1885124780237701E-3</v>
      </c>
      <c r="R15">
        <v>3.8165885955095298E-2</v>
      </c>
      <c r="S15">
        <v>0.20917558670043901</v>
      </c>
      <c r="T15">
        <v>1.3045547530054999E-2</v>
      </c>
      <c r="U15">
        <v>3.9583384059369599E-3</v>
      </c>
    </row>
    <row r="16" spans="1:21" x14ac:dyDescent="0.25">
      <c r="A16" s="3">
        <v>15</v>
      </c>
      <c r="B16" s="3">
        <v>40</v>
      </c>
      <c r="C16" s="3" t="s">
        <v>178</v>
      </c>
      <c r="D16" s="3">
        <v>5.4000000953674299</v>
      </c>
      <c r="E16" t="s">
        <v>154</v>
      </c>
      <c r="F16" t="s">
        <v>13</v>
      </c>
      <c r="G16">
        <v>1.28915107250214</v>
      </c>
      <c r="H16">
        <v>1.9957402944564799</v>
      </c>
      <c r="I16">
        <v>-1.78991770744324</v>
      </c>
      <c r="J16">
        <v>-1.12336945533752</v>
      </c>
      <c r="K16">
        <v>-0.51658636331558205</v>
      </c>
      <c r="L16">
        <v>1.6174346208572401</v>
      </c>
      <c r="M16">
        <v>5.3264126777648899</v>
      </c>
      <c r="N16">
        <v>4.9339570999145499</v>
      </c>
      <c r="O16">
        <v>2.33498311042786</v>
      </c>
      <c r="P16">
        <v>0.58155798912048295</v>
      </c>
      <c r="Q16">
        <v>0.12621806561946899</v>
      </c>
      <c r="R16">
        <v>0.30249762535095198</v>
      </c>
      <c r="S16">
        <v>0.24332125484943401</v>
      </c>
      <c r="T16">
        <v>9.5842719078064006E-2</v>
      </c>
      <c r="U16">
        <v>2.0267480984330202E-2</v>
      </c>
    </row>
    <row r="17" spans="1:21" x14ac:dyDescent="0.25">
      <c r="A17" s="3">
        <v>16</v>
      </c>
      <c r="B17" s="3">
        <v>41</v>
      </c>
      <c r="C17" s="3" t="s">
        <v>177</v>
      </c>
      <c r="D17" s="3">
        <v>4.8000001907348597</v>
      </c>
      <c r="E17" t="s">
        <v>151</v>
      </c>
      <c r="F17" t="s">
        <v>18</v>
      </c>
      <c r="G17">
        <v>-1.246453166008</v>
      </c>
      <c r="H17">
        <v>0.32236865162849399</v>
      </c>
      <c r="I17">
        <v>0.34879758954048201</v>
      </c>
      <c r="J17">
        <v>0.69687181711196899</v>
      </c>
      <c r="K17">
        <v>-0.38754743337631198</v>
      </c>
      <c r="L17">
        <v>1.51206707954407</v>
      </c>
      <c r="M17">
        <v>0.138973608613014</v>
      </c>
      <c r="N17">
        <v>0.18735970556736001</v>
      </c>
      <c r="O17">
        <v>0.89855432510375999</v>
      </c>
      <c r="P17">
        <v>0.32730820775031999</v>
      </c>
      <c r="Q17">
        <v>0.36640757322311401</v>
      </c>
      <c r="R17">
        <v>2.4508576840162302E-2</v>
      </c>
      <c r="S17">
        <v>2.8691908344626399E-2</v>
      </c>
      <c r="T17">
        <v>0.114529743790627</v>
      </c>
      <c r="U17">
        <v>3.5421114414930302E-2</v>
      </c>
    </row>
    <row r="18" spans="1:21" x14ac:dyDescent="0.25">
      <c r="A18" s="3">
        <v>17</v>
      </c>
      <c r="B18" s="3">
        <v>41</v>
      </c>
      <c r="C18" s="3" t="s">
        <v>177</v>
      </c>
      <c r="D18" s="3">
        <v>5.1999998092651403</v>
      </c>
      <c r="E18" t="s">
        <v>151</v>
      </c>
      <c r="F18" t="s">
        <v>193</v>
      </c>
      <c r="G18">
        <v>-1.1696259975433301</v>
      </c>
      <c r="H18">
        <v>-0.403119176626205</v>
      </c>
      <c r="I18">
        <v>0.37885984778404203</v>
      </c>
      <c r="J18">
        <v>1.09202468395233</v>
      </c>
      <c r="K18">
        <v>-2.23307156562805</v>
      </c>
      <c r="L18">
        <v>1.331414103508</v>
      </c>
      <c r="M18">
        <v>0.21731698513031</v>
      </c>
      <c r="N18">
        <v>0.221047908067703</v>
      </c>
      <c r="O18">
        <v>2.2064976692199698</v>
      </c>
      <c r="P18">
        <v>10.867069244384799</v>
      </c>
      <c r="Q18">
        <v>5.8388751000165898E-2</v>
      </c>
      <c r="R18">
        <v>6.9358879700303104E-3</v>
      </c>
      <c r="S18">
        <v>6.1262161470949598E-3</v>
      </c>
      <c r="T18">
        <v>5.0897922366857501E-2</v>
      </c>
      <c r="U18">
        <v>0.212833717465401</v>
      </c>
    </row>
    <row r="19" spans="1:21" x14ac:dyDescent="0.25">
      <c r="A19" s="3">
        <v>18</v>
      </c>
      <c r="B19" s="3">
        <v>37</v>
      </c>
      <c r="C19" s="3" t="s">
        <v>177</v>
      </c>
      <c r="D19" s="3">
        <v>4</v>
      </c>
      <c r="E19" t="s">
        <v>156</v>
      </c>
      <c r="F19" t="s">
        <v>12</v>
      </c>
      <c r="G19">
        <v>0.687852442264557</v>
      </c>
      <c r="H19">
        <v>0.556290984153748</v>
      </c>
      <c r="I19">
        <v>2.1187310218811</v>
      </c>
      <c r="J19">
        <v>-1.58149886131287</v>
      </c>
      <c r="K19">
        <v>0.46608179807663003</v>
      </c>
      <c r="L19">
        <v>0.46047884225845298</v>
      </c>
      <c r="M19">
        <v>0.41383838653564498</v>
      </c>
      <c r="N19">
        <v>6.9132280349731401</v>
      </c>
      <c r="O19">
        <v>4.6278185844421396</v>
      </c>
      <c r="P19">
        <v>0.47340348362922702</v>
      </c>
      <c r="Q19">
        <v>2.00006756931543E-2</v>
      </c>
      <c r="R19">
        <v>1.30815170705318E-2</v>
      </c>
      <c r="S19">
        <v>0.189760461449623</v>
      </c>
      <c r="T19">
        <v>0.105728447437286</v>
      </c>
      <c r="U19">
        <v>9.1828685253858601E-3</v>
      </c>
    </row>
    <row r="20" spans="1:21" x14ac:dyDescent="0.25">
      <c r="A20" s="3">
        <v>19</v>
      </c>
      <c r="B20" s="3">
        <v>38</v>
      </c>
      <c r="C20" s="3" t="s">
        <v>177</v>
      </c>
      <c r="D20" s="3">
        <v>5.6999998092651403</v>
      </c>
      <c r="E20" t="s">
        <v>151</v>
      </c>
      <c r="F20" t="s">
        <v>13</v>
      </c>
      <c r="G20">
        <v>2.65446119010448E-2</v>
      </c>
      <c r="H20">
        <v>4.74595604464412E-3</v>
      </c>
      <c r="I20">
        <v>-1.1882134675979601</v>
      </c>
      <c r="J20">
        <v>0.35662066936492898</v>
      </c>
      <c r="K20">
        <v>-0.205215379595757</v>
      </c>
      <c r="L20">
        <v>6.8575958721339703E-4</v>
      </c>
      <c r="M20">
        <v>3.0121331292321001E-5</v>
      </c>
      <c r="N20">
        <v>2.1742935180664098</v>
      </c>
      <c r="O20">
        <v>0.23531605303287501</v>
      </c>
      <c r="P20">
        <v>9.1775543987750993E-2</v>
      </c>
      <c r="Q20">
        <v>1.18377887702081E-4</v>
      </c>
      <c r="R20">
        <v>3.7841230096091698E-6</v>
      </c>
      <c r="S20">
        <v>0.237195670604706</v>
      </c>
      <c r="T20">
        <v>2.1366374567151101E-2</v>
      </c>
      <c r="U20">
        <v>7.0751821622252499E-3</v>
      </c>
    </row>
    <row r="21" spans="1:21" x14ac:dyDescent="0.25">
      <c r="A21" s="3">
        <v>20</v>
      </c>
      <c r="B21" s="3">
        <v>24</v>
      </c>
      <c r="C21" s="3" t="s">
        <v>177</v>
      </c>
      <c r="D21" s="3">
        <v>3.7000000476837198</v>
      </c>
      <c r="E21" t="s">
        <v>151</v>
      </c>
      <c r="F21" t="s">
        <v>18</v>
      </c>
      <c r="G21">
        <v>-2.31242156028748</v>
      </c>
      <c r="H21">
        <v>-0.812164306640625</v>
      </c>
      <c r="I21">
        <v>-0.282888203859329</v>
      </c>
      <c r="J21">
        <v>7.3856949806213407E-2</v>
      </c>
      <c r="K21">
        <v>-3.3435713499784497E-2</v>
      </c>
      <c r="L21">
        <v>5.2041897773742702</v>
      </c>
      <c r="M21">
        <v>0.88209331035614003</v>
      </c>
      <c r="N21">
        <v>0.123242050409317</v>
      </c>
      <c r="O21">
        <v>1.00930230692029E-2</v>
      </c>
      <c r="P21">
        <v>2.4362865369766998E-3</v>
      </c>
      <c r="Q21">
        <v>0.63439303636550903</v>
      </c>
      <c r="R21">
        <v>7.8255012631416307E-2</v>
      </c>
      <c r="S21">
        <v>9.4941053539514507E-3</v>
      </c>
      <c r="T21">
        <v>6.4715323969721805E-4</v>
      </c>
      <c r="U21">
        <v>1.3263116125017399E-4</v>
      </c>
    </row>
    <row r="22" spans="1:21" x14ac:dyDescent="0.25">
      <c r="A22" s="3">
        <v>21</v>
      </c>
      <c r="B22" s="3">
        <v>30</v>
      </c>
      <c r="C22" s="3" t="s">
        <v>177</v>
      </c>
      <c r="D22" s="3">
        <v>5.5999999046325701</v>
      </c>
      <c r="E22" t="s">
        <v>151</v>
      </c>
      <c r="F22" t="s">
        <v>18</v>
      </c>
      <c r="G22">
        <v>-1.6627718210220299</v>
      </c>
      <c r="H22">
        <v>-0.567640900611877</v>
      </c>
      <c r="I22">
        <v>-6.0056049376726199E-2</v>
      </c>
      <c r="J22">
        <v>0.49487239122390703</v>
      </c>
      <c r="K22">
        <v>-0.12555539608001701</v>
      </c>
      <c r="L22">
        <v>2.6908185482025102</v>
      </c>
      <c r="M22">
        <v>0.43089762330055198</v>
      </c>
      <c r="N22">
        <v>5.5544716306030802E-3</v>
      </c>
      <c r="O22">
        <v>0.45313227176666299</v>
      </c>
      <c r="P22">
        <v>3.4354049712419503E-2</v>
      </c>
      <c r="Q22">
        <v>0.60223519802093495</v>
      </c>
      <c r="R22">
        <v>7.0185624063014998E-2</v>
      </c>
      <c r="S22">
        <v>7.8562326962128303E-4</v>
      </c>
      <c r="T22">
        <v>5.3344205021858201E-2</v>
      </c>
      <c r="U22">
        <v>3.4337730612605801E-3</v>
      </c>
    </row>
    <row r="23" spans="1:21" x14ac:dyDescent="0.25">
      <c r="A23" s="3">
        <v>22</v>
      </c>
      <c r="B23" s="3">
        <v>38</v>
      </c>
      <c r="C23" s="3" t="s">
        <v>177</v>
      </c>
      <c r="D23" s="3">
        <v>3.7000000476837198</v>
      </c>
      <c r="E23" t="s">
        <v>151</v>
      </c>
      <c r="F23" t="s">
        <v>12</v>
      </c>
      <c r="G23">
        <v>-0.465540021657944</v>
      </c>
      <c r="H23">
        <v>-9.0464912354946095E-2</v>
      </c>
      <c r="I23">
        <v>0.75141429901123002</v>
      </c>
      <c r="J23">
        <v>-0.24359451234340701</v>
      </c>
      <c r="K23">
        <v>-0.153593674302101</v>
      </c>
      <c r="L23">
        <v>0.21092748641967801</v>
      </c>
      <c r="M23">
        <v>1.0944277048111E-2</v>
      </c>
      <c r="N23">
        <v>0.86953717470169101</v>
      </c>
      <c r="O23">
        <v>0.10979271680116701</v>
      </c>
      <c r="P23">
        <v>5.14107346534729E-2</v>
      </c>
      <c r="Q23">
        <v>6.4539946615695995E-2</v>
      </c>
      <c r="R23">
        <v>2.4371086619794399E-3</v>
      </c>
      <c r="S23">
        <v>0.16814093291759499</v>
      </c>
      <c r="T23">
        <v>1.7670528963208199E-2</v>
      </c>
      <c r="U23">
        <v>7.0252409204840703E-3</v>
      </c>
    </row>
    <row r="24" spans="1:21" x14ac:dyDescent="0.25">
      <c r="A24" s="3">
        <v>23</v>
      </c>
      <c r="B24" s="3">
        <v>24</v>
      </c>
      <c r="C24" s="3" t="s">
        <v>177</v>
      </c>
      <c r="D24" s="3">
        <v>6.0999999046325701</v>
      </c>
      <c r="E24" t="s">
        <v>157</v>
      </c>
      <c r="F24" t="s">
        <v>12</v>
      </c>
      <c r="G24">
        <v>0.40655553340911899</v>
      </c>
      <c r="H24">
        <v>-2.7282905578613299</v>
      </c>
      <c r="I24">
        <v>0.48307690024375899</v>
      </c>
      <c r="J24">
        <v>-0.477065950632095</v>
      </c>
      <c r="K24">
        <v>1.22991275787354</v>
      </c>
      <c r="L24">
        <v>0.16086401045322399</v>
      </c>
      <c r="M24">
        <v>9.9542369842529297</v>
      </c>
      <c r="N24">
        <v>0.35938653349876398</v>
      </c>
      <c r="O24">
        <v>0.42110982537269598</v>
      </c>
      <c r="P24">
        <v>3.29652047157288</v>
      </c>
      <c r="Q24">
        <v>1.182621717453E-2</v>
      </c>
      <c r="R24">
        <v>0.53258305788040206</v>
      </c>
      <c r="S24">
        <v>1.6697006300091698E-2</v>
      </c>
      <c r="T24">
        <v>1.6284069046378101E-2</v>
      </c>
      <c r="U24">
        <v>0.10823175311088599</v>
      </c>
    </row>
    <row r="25" spans="1:21" x14ac:dyDescent="0.25">
      <c r="A25" s="3">
        <v>24</v>
      </c>
      <c r="B25" s="3">
        <v>40</v>
      </c>
      <c r="C25" s="3" t="s">
        <v>177</v>
      </c>
      <c r="D25" s="3">
        <v>10</v>
      </c>
      <c r="E25" t="s">
        <v>152</v>
      </c>
      <c r="F25" t="s">
        <v>12</v>
      </c>
      <c r="G25">
        <v>2.31458187103271</v>
      </c>
      <c r="H25">
        <v>-0.27909821271896401</v>
      </c>
      <c r="I25">
        <v>0.53682434558868397</v>
      </c>
      <c r="J25">
        <v>1.7241680622100799</v>
      </c>
      <c r="K25">
        <v>-0.326916754245758</v>
      </c>
      <c r="L25">
        <v>5.2139182090759304</v>
      </c>
      <c r="M25">
        <v>0.104169562458992</v>
      </c>
      <c r="N25">
        <v>0.44380649924278298</v>
      </c>
      <c r="O25">
        <v>5.5004439353942898</v>
      </c>
      <c r="P25">
        <v>0.23290644586086301</v>
      </c>
      <c r="Q25">
        <v>0.42169648408889798</v>
      </c>
      <c r="R25">
        <v>6.1315321363508701E-3</v>
      </c>
      <c r="S25">
        <v>2.26839818060398E-2</v>
      </c>
      <c r="T25">
        <v>0.233999043703079</v>
      </c>
      <c r="U25">
        <v>8.4125809371471405E-3</v>
      </c>
    </row>
    <row r="26" spans="1:21" x14ac:dyDescent="0.25">
      <c r="A26" s="3">
        <v>25</v>
      </c>
      <c r="B26" s="3">
        <v>45</v>
      </c>
      <c r="C26" s="3" t="s">
        <v>178</v>
      </c>
      <c r="D26" s="3">
        <v>8</v>
      </c>
      <c r="E26" t="s">
        <v>156</v>
      </c>
      <c r="F26" t="s">
        <v>12</v>
      </c>
      <c r="G26">
        <v>2.0570437908172599</v>
      </c>
      <c r="H26">
        <v>2.1465981006622301</v>
      </c>
      <c r="I26">
        <v>2.15509033203125</v>
      </c>
      <c r="J26">
        <v>-0.90063214302062999</v>
      </c>
      <c r="K26">
        <v>0.72884243726730302</v>
      </c>
      <c r="L26">
        <v>4.1181883811950701</v>
      </c>
      <c r="M26">
        <v>6.1620926856994602</v>
      </c>
      <c r="N26">
        <v>7.1525382995605504</v>
      </c>
      <c r="O26">
        <v>1.50083661079407</v>
      </c>
      <c r="P26">
        <v>1.15764248371124</v>
      </c>
      <c r="Q26">
        <v>0.14460189640522</v>
      </c>
      <c r="R26">
        <v>0.15746659040451</v>
      </c>
      <c r="S26">
        <v>0.158714964985847</v>
      </c>
      <c r="T26">
        <v>2.7719272300600999E-2</v>
      </c>
      <c r="U26">
        <v>1.8153242766857099E-2</v>
      </c>
    </row>
    <row r="27" spans="1:21" x14ac:dyDescent="0.25">
      <c r="A27" s="3">
        <v>26</v>
      </c>
      <c r="B27" s="3">
        <v>33</v>
      </c>
      <c r="C27" s="3" t="s">
        <v>177</v>
      </c>
      <c r="D27" s="3">
        <v>13</v>
      </c>
      <c r="E27" t="s">
        <v>157</v>
      </c>
      <c r="F27" t="s">
        <v>13</v>
      </c>
      <c r="G27">
        <v>2.2438881397247301</v>
      </c>
      <c r="H27">
        <v>-2.4776995182037398</v>
      </c>
      <c r="I27">
        <v>-1.12245965003967</v>
      </c>
      <c r="J27">
        <v>1.0274081230163601</v>
      </c>
      <c r="K27">
        <v>1.08467197418213</v>
      </c>
      <c r="L27">
        <v>4.9002871513366699</v>
      </c>
      <c r="M27">
        <v>8.2096376419067401</v>
      </c>
      <c r="N27">
        <v>1.94030821323395</v>
      </c>
      <c r="O27">
        <v>1.9531002044677701</v>
      </c>
      <c r="P27">
        <v>2.5639171600341801</v>
      </c>
      <c r="Q27">
        <v>0.23945391178131101</v>
      </c>
      <c r="R27">
        <v>0.29195559024810802</v>
      </c>
      <c r="S27">
        <v>5.9918507933616597E-2</v>
      </c>
      <c r="T27">
        <v>5.0200209021568298E-2</v>
      </c>
      <c r="U27">
        <v>5.5952098220586798E-2</v>
      </c>
    </row>
    <row r="28" spans="1:21" x14ac:dyDescent="0.25">
      <c r="A28" s="3">
        <v>27</v>
      </c>
      <c r="B28" s="3">
        <v>44</v>
      </c>
      <c r="C28" s="3" t="s">
        <v>177</v>
      </c>
      <c r="D28" s="3">
        <v>3.7000000476837198</v>
      </c>
      <c r="E28" t="s">
        <v>151</v>
      </c>
      <c r="F28" t="s">
        <v>18</v>
      </c>
      <c r="G28">
        <v>-1.29240202903748</v>
      </c>
      <c r="H28">
        <v>0.65603548288345304</v>
      </c>
      <c r="I28">
        <v>0.46037063002586398</v>
      </c>
      <c r="J28">
        <v>0.63464385271072399</v>
      </c>
      <c r="K28">
        <v>-0.47816768288612399</v>
      </c>
      <c r="L28">
        <v>1.6256026029586801</v>
      </c>
      <c r="M28">
        <v>0.57554781436920199</v>
      </c>
      <c r="N28">
        <v>0.32639572024345398</v>
      </c>
      <c r="O28">
        <v>0.74524438381195102</v>
      </c>
      <c r="P28">
        <v>0.49827328324317899</v>
      </c>
      <c r="Q28">
        <v>0.287149488925934</v>
      </c>
      <c r="R28">
        <v>7.3989056050777394E-2</v>
      </c>
      <c r="S28">
        <v>3.64357754588127E-2</v>
      </c>
      <c r="T28">
        <v>6.9242537021637005E-2</v>
      </c>
      <c r="U28">
        <v>3.9307303726673098E-2</v>
      </c>
    </row>
    <row r="29" spans="1:21" x14ac:dyDescent="0.25">
      <c r="A29" s="3">
        <v>28</v>
      </c>
      <c r="B29" s="3">
        <v>33</v>
      </c>
      <c r="C29" s="3" t="s">
        <v>177</v>
      </c>
      <c r="D29" s="3">
        <v>4</v>
      </c>
      <c r="E29" t="s">
        <v>151</v>
      </c>
      <c r="F29" t="s">
        <v>18</v>
      </c>
      <c r="G29">
        <v>-1.7991530895233201</v>
      </c>
      <c r="H29">
        <v>-0.18241171538829801</v>
      </c>
      <c r="I29">
        <v>5.1555301994085298E-2</v>
      </c>
      <c r="J29">
        <v>0.366123586893082</v>
      </c>
      <c r="K29">
        <v>-0.22704403102397899</v>
      </c>
      <c r="L29">
        <v>3.1503250598907502</v>
      </c>
      <c r="M29">
        <v>4.44971509277821E-2</v>
      </c>
      <c r="N29">
        <v>4.0933219715952899E-3</v>
      </c>
      <c r="O29">
        <v>0.24802415072917899</v>
      </c>
      <c r="P29">
        <v>0.11233817040920301</v>
      </c>
      <c r="Q29">
        <v>0.761130511760712</v>
      </c>
      <c r="R29">
        <v>7.8239906579256092E-3</v>
      </c>
      <c r="S29">
        <v>6.2498496845364603E-4</v>
      </c>
      <c r="T29">
        <v>3.1519424170255703E-2</v>
      </c>
      <c r="U29">
        <v>1.2121128849685201E-2</v>
      </c>
    </row>
    <row r="30" spans="1:21" x14ac:dyDescent="0.25">
      <c r="A30" s="3">
        <v>29</v>
      </c>
      <c r="B30" s="3">
        <v>28</v>
      </c>
      <c r="C30" s="3" t="s">
        <v>177</v>
      </c>
      <c r="D30" s="3">
        <v>5.4000000953674299</v>
      </c>
      <c r="E30" t="s">
        <v>161</v>
      </c>
      <c r="F30" t="s">
        <v>13</v>
      </c>
      <c r="G30">
        <v>2.0168941468000402E-2</v>
      </c>
      <c r="H30">
        <v>-1.9099808931350699</v>
      </c>
      <c r="I30">
        <v>-5.3299603462219203</v>
      </c>
      <c r="J30">
        <v>-1.6736190319061299</v>
      </c>
      <c r="K30">
        <v>0.80872821807861295</v>
      </c>
      <c r="L30">
        <v>3.9589984226040499E-4</v>
      </c>
      <c r="M30">
        <v>4.8784828186035201</v>
      </c>
      <c r="N30">
        <v>43.749912261962898</v>
      </c>
      <c r="O30">
        <v>5.1826486587524396</v>
      </c>
      <c r="P30">
        <v>1.42531991004944</v>
      </c>
      <c r="Q30">
        <v>7.9926585385692306E-6</v>
      </c>
      <c r="R30">
        <v>7.1677535772323595E-2</v>
      </c>
      <c r="S30">
        <v>0.55817836523055997</v>
      </c>
      <c r="T30">
        <v>5.5034909397363697E-2</v>
      </c>
      <c r="U30">
        <v>1.2850801460444899E-2</v>
      </c>
    </row>
    <row r="31" spans="1:21" x14ac:dyDescent="0.25">
      <c r="A31" s="3">
        <v>30</v>
      </c>
      <c r="B31" s="3">
        <v>26</v>
      </c>
      <c r="C31" s="3" t="s">
        <v>177</v>
      </c>
      <c r="D31" s="3">
        <v>3.7999999523162802</v>
      </c>
      <c r="E31" t="s">
        <v>151</v>
      </c>
      <c r="F31" t="s">
        <v>18</v>
      </c>
      <c r="G31">
        <v>-2.19233322143555</v>
      </c>
      <c r="H31">
        <v>-0.67565691471099898</v>
      </c>
      <c r="I31">
        <v>-0.20856998860836001</v>
      </c>
      <c r="J31">
        <v>0.143239870667458</v>
      </c>
      <c r="K31">
        <v>-7.5735211372375502E-2</v>
      </c>
      <c r="L31">
        <v>4.6776986122131303</v>
      </c>
      <c r="M31">
        <v>0.61049091815948497</v>
      </c>
      <c r="N31">
        <v>6.6993534564971896E-2</v>
      </c>
      <c r="O31">
        <v>3.7963513284921598E-2</v>
      </c>
      <c r="P31">
        <v>1.2499793432653001E-2</v>
      </c>
      <c r="Q31">
        <v>0.67896127700805697</v>
      </c>
      <c r="R31">
        <v>6.4488805830478696E-2</v>
      </c>
      <c r="S31">
        <v>6.14519277587533E-3</v>
      </c>
      <c r="T31">
        <v>2.8984092641621802E-3</v>
      </c>
      <c r="U31">
        <v>8.1026589032262596E-4</v>
      </c>
    </row>
    <row r="32" spans="1:21" x14ac:dyDescent="0.25">
      <c r="A32" s="3">
        <v>31</v>
      </c>
      <c r="B32" s="3">
        <v>38</v>
      </c>
      <c r="C32" s="3" t="s">
        <v>177</v>
      </c>
      <c r="D32" s="3">
        <v>4</v>
      </c>
      <c r="E32" t="s">
        <v>154</v>
      </c>
      <c r="F32" t="s">
        <v>12</v>
      </c>
      <c r="G32">
        <v>0.56586015224456798</v>
      </c>
      <c r="H32">
        <v>0.27630969882011402</v>
      </c>
      <c r="I32">
        <v>0.33597609400749201</v>
      </c>
      <c r="J32">
        <v>-1.62422311306</v>
      </c>
      <c r="K32">
        <v>-0.761155545711517</v>
      </c>
      <c r="L32">
        <v>0.31162863969802901</v>
      </c>
      <c r="M32">
        <v>0.102098412811756</v>
      </c>
      <c r="N32">
        <v>0.173838511109352</v>
      </c>
      <c r="O32">
        <v>4.8812370300293004</v>
      </c>
      <c r="P32">
        <v>1.2625657320022601</v>
      </c>
      <c r="Q32">
        <v>4.6741742640733698E-2</v>
      </c>
      <c r="R32">
        <v>1.11449714750051E-2</v>
      </c>
      <c r="S32">
        <v>1.64779592305422E-2</v>
      </c>
      <c r="T32">
        <v>0.385104030370712</v>
      </c>
      <c r="U32">
        <v>8.4573350846767398E-2</v>
      </c>
    </row>
    <row r="33" spans="1:21" x14ac:dyDescent="0.25">
      <c r="A33" s="3">
        <v>32</v>
      </c>
      <c r="B33" s="3">
        <v>31</v>
      </c>
      <c r="C33" s="3" t="s">
        <v>177</v>
      </c>
      <c r="D33" s="3">
        <v>3.5</v>
      </c>
      <c r="E33" t="s">
        <v>151</v>
      </c>
      <c r="F33" t="s">
        <v>18</v>
      </c>
      <c r="G33">
        <v>-1.99158775806427</v>
      </c>
      <c r="H33">
        <v>-0.27766945958137501</v>
      </c>
      <c r="I33">
        <v>-2.2732289507985101E-2</v>
      </c>
      <c r="J33">
        <v>0.24352402985096</v>
      </c>
      <c r="K33">
        <v>-0.19343926012516</v>
      </c>
      <c r="L33">
        <v>3.8602728843689</v>
      </c>
      <c r="M33">
        <v>0.103105768561363</v>
      </c>
      <c r="N33">
        <v>7.9582136822864402E-4</v>
      </c>
      <c r="O33">
        <v>0.109729193150997</v>
      </c>
      <c r="P33">
        <v>8.1544823944568606E-2</v>
      </c>
      <c r="Q33">
        <v>0.78528451919555697</v>
      </c>
      <c r="R33">
        <v>1.52645632624626E-2</v>
      </c>
      <c r="S33">
        <v>1.0230915358988599E-4</v>
      </c>
      <c r="T33">
        <v>1.17411809042096E-2</v>
      </c>
      <c r="U33">
        <v>7.4082799255847896E-3</v>
      </c>
    </row>
    <row r="34" spans="1:21" x14ac:dyDescent="0.25">
      <c r="A34" s="3">
        <v>33</v>
      </c>
      <c r="B34" s="3">
        <v>37</v>
      </c>
      <c r="C34" s="3" t="s">
        <v>177</v>
      </c>
      <c r="D34" s="3">
        <v>3.7000000476837198</v>
      </c>
      <c r="E34" t="s">
        <v>151</v>
      </c>
      <c r="F34" t="s">
        <v>12</v>
      </c>
      <c r="G34">
        <v>-0.51654094457626298</v>
      </c>
      <c r="H34">
        <v>-0.16387489438056899</v>
      </c>
      <c r="I34">
        <v>0.71425133943557695</v>
      </c>
      <c r="J34">
        <v>-0.27163386344909701</v>
      </c>
      <c r="K34">
        <v>-0.13135705888271301</v>
      </c>
      <c r="L34">
        <v>0.259674102067947</v>
      </c>
      <c r="M34">
        <v>3.5912990570068401E-2</v>
      </c>
      <c r="N34">
        <v>0.78565406799316395</v>
      </c>
      <c r="O34">
        <v>0.136523172259331</v>
      </c>
      <c r="P34">
        <v>3.7602264434099197E-2</v>
      </c>
      <c r="Q34">
        <v>8.1125058233737904E-2</v>
      </c>
      <c r="R34">
        <v>8.1652663648128492E-3</v>
      </c>
      <c r="S34">
        <v>0.15511280298232999</v>
      </c>
      <c r="T34">
        <v>2.2434342652559301E-2</v>
      </c>
      <c r="U34">
        <v>5.24629047140479E-3</v>
      </c>
    </row>
    <row r="35" spans="1:21" x14ac:dyDescent="0.25">
      <c r="A35" s="3">
        <v>34</v>
      </c>
      <c r="B35" s="3">
        <v>36</v>
      </c>
      <c r="C35" s="3" t="s">
        <v>177</v>
      </c>
      <c r="D35" s="3">
        <v>8.3199996948242205</v>
      </c>
      <c r="E35" t="s">
        <v>157</v>
      </c>
      <c r="F35" t="s">
        <v>12</v>
      </c>
      <c r="G35">
        <v>1.42008781433105</v>
      </c>
      <c r="H35">
        <v>-2.0763068199157702</v>
      </c>
      <c r="I35">
        <v>0.92886221408844005</v>
      </c>
      <c r="J35">
        <v>0.154758840799332</v>
      </c>
      <c r="K35">
        <v>1.01132941246033</v>
      </c>
      <c r="L35">
        <v>1.96268010139465</v>
      </c>
      <c r="M35">
        <v>5.7651391029357901</v>
      </c>
      <c r="N35">
        <v>1.3287149667739899</v>
      </c>
      <c r="O35">
        <v>4.4314868748187998E-2</v>
      </c>
      <c r="P35">
        <v>2.2289094924926798</v>
      </c>
      <c r="Q35">
        <v>0.19001342356205</v>
      </c>
      <c r="R35">
        <v>0.406197220087051</v>
      </c>
      <c r="S35">
        <v>8.1293620169162806E-2</v>
      </c>
      <c r="T35">
        <v>2.25665327161551E-3</v>
      </c>
      <c r="U35">
        <v>9.6369400620460496E-2</v>
      </c>
    </row>
    <row r="36" spans="1:21" x14ac:dyDescent="0.25">
      <c r="A36" s="3">
        <v>35</v>
      </c>
      <c r="B36" s="3">
        <v>30</v>
      </c>
      <c r="C36" s="3" t="s">
        <v>177</v>
      </c>
      <c r="D36" s="3">
        <v>9</v>
      </c>
      <c r="E36" t="s">
        <v>154</v>
      </c>
      <c r="F36" t="s">
        <v>12</v>
      </c>
      <c r="G36">
        <v>1.06217813491821</v>
      </c>
      <c r="H36">
        <v>-0.82659250497818004</v>
      </c>
      <c r="I36">
        <v>3.8289703428745298E-2</v>
      </c>
      <c r="J36">
        <v>-1.1833289861679099</v>
      </c>
      <c r="K36">
        <v>-0.474578887224197</v>
      </c>
      <c r="L36">
        <v>1.09802901744843</v>
      </c>
      <c r="M36">
        <v>0.91371273994445801</v>
      </c>
      <c r="N36">
        <v>2.2578404750675002E-3</v>
      </c>
      <c r="O36">
        <v>2.5908935070037802</v>
      </c>
      <c r="P36">
        <v>0.49082195758819602</v>
      </c>
      <c r="Q36">
        <v>0.12605758011341101</v>
      </c>
      <c r="R36">
        <v>7.6340883970260606E-2</v>
      </c>
      <c r="S36">
        <v>1.63809192599729E-4</v>
      </c>
      <c r="T36">
        <v>0.15645349025726299</v>
      </c>
      <c r="U36">
        <v>2.51646619290113E-2</v>
      </c>
    </row>
    <row r="37" spans="1:21" x14ac:dyDescent="0.25">
      <c r="A37" s="3">
        <v>36</v>
      </c>
      <c r="B37" s="3">
        <v>40</v>
      </c>
      <c r="C37" s="3" t="s">
        <v>177</v>
      </c>
      <c r="D37" s="3">
        <v>4.0999999046325701</v>
      </c>
      <c r="E37" t="s">
        <v>151</v>
      </c>
      <c r="F37" t="s">
        <v>18</v>
      </c>
      <c r="G37">
        <v>-1.4240597486496001</v>
      </c>
      <c r="H37">
        <v>0.32114583253860501</v>
      </c>
      <c r="I37">
        <v>0.31168821454048201</v>
      </c>
      <c r="J37">
        <v>0.575703144073486</v>
      </c>
      <c r="K37">
        <v>-0.38052660226821899</v>
      </c>
      <c r="L37">
        <v>1.9736745357513401</v>
      </c>
      <c r="M37">
        <v>0.13792128860950501</v>
      </c>
      <c r="N37">
        <v>0.149613231420517</v>
      </c>
      <c r="O37">
        <v>0.61324745416641202</v>
      </c>
      <c r="P37">
        <v>0.31555655598640397</v>
      </c>
      <c r="Q37">
        <v>0.47332701086998002</v>
      </c>
      <c r="R37">
        <v>2.4071849882602699E-2</v>
      </c>
      <c r="S37">
        <v>2.2674912586808201E-2</v>
      </c>
      <c r="T37">
        <v>7.7357441186904893E-2</v>
      </c>
      <c r="U37">
        <v>3.3796750009059899E-2</v>
      </c>
    </row>
    <row r="38" spans="1:21" x14ac:dyDescent="0.25">
      <c r="A38" s="3">
        <v>37</v>
      </c>
      <c r="B38" s="3">
        <v>50</v>
      </c>
      <c r="C38" s="3" t="s">
        <v>177</v>
      </c>
      <c r="D38" s="3">
        <v>10</v>
      </c>
      <c r="E38" t="s">
        <v>152</v>
      </c>
      <c r="F38" t="s">
        <v>12</v>
      </c>
      <c r="G38">
        <v>2.82459163665771</v>
      </c>
      <c r="H38">
        <v>0.45500159263610801</v>
      </c>
      <c r="I38">
        <v>0.90845382213592496</v>
      </c>
      <c r="J38">
        <v>2.0045614242553702</v>
      </c>
      <c r="K38">
        <v>-0.54928261041641202</v>
      </c>
      <c r="L38">
        <v>7.7648034095764196</v>
      </c>
      <c r="M38">
        <v>0.27685514092445401</v>
      </c>
      <c r="N38">
        <v>1.27096903324127</v>
      </c>
      <c r="O38">
        <v>7.43493700027466</v>
      </c>
      <c r="P38">
        <v>0.65750467777252197</v>
      </c>
      <c r="Q38">
        <v>0.45139431953430198</v>
      </c>
      <c r="R38">
        <v>1.1713066138327099E-2</v>
      </c>
      <c r="S38">
        <v>4.6692859381437302E-2</v>
      </c>
      <c r="T38">
        <v>0.22734400629997301</v>
      </c>
      <c r="U38">
        <v>1.7070116475224498E-2</v>
      </c>
    </row>
    <row r="39" spans="1:21" x14ac:dyDescent="0.25">
      <c r="A39" s="3">
        <v>38</v>
      </c>
      <c r="B39" s="3">
        <v>33</v>
      </c>
      <c r="C39" s="3" t="s">
        <v>177</v>
      </c>
      <c r="D39" s="3">
        <v>4.8600001335143999</v>
      </c>
      <c r="E39" t="s">
        <v>153</v>
      </c>
      <c r="F39" t="s">
        <v>12</v>
      </c>
      <c r="G39">
        <v>6.8178229033947005E-2</v>
      </c>
      <c r="H39">
        <v>-1.60543036460876</v>
      </c>
      <c r="I39">
        <v>1.5932470560073899</v>
      </c>
      <c r="J39">
        <v>-3.2615647315978999</v>
      </c>
      <c r="K39">
        <v>-0.630232453346252</v>
      </c>
      <c r="L39">
        <v>4.5238747261464596E-3</v>
      </c>
      <c r="M39">
        <v>3.44674921035767</v>
      </c>
      <c r="N39">
        <v>3.9092683792114298</v>
      </c>
      <c r="O39">
        <v>19.682966232299801</v>
      </c>
      <c r="P39">
        <v>0.86558294296264604</v>
      </c>
      <c r="Q39">
        <v>1.00839606602676E-4</v>
      </c>
      <c r="R39">
        <v>5.5914267897605903E-2</v>
      </c>
      <c r="S39">
        <v>5.5068843066692401E-2</v>
      </c>
      <c r="T39">
        <v>0.23077656328678101</v>
      </c>
      <c r="U39">
        <v>8.6167054250836407E-3</v>
      </c>
    </row>
    <row r="40" spans="1:21" x14ac:dyDescent="0.25">
      <c r="A40" s="3">
        <v>39</v>
      </c>
      <c r="B40" s="3">
        <v>40</v>
      </c>
      <c r="C40" s="3" t="s">
        <v>178</v>
      </c>
      <c r="D40" s="3">
        <v>5.8000001907348597</v>
      </c>
      <c r="E40" t="s">
        <v>152</v>
      </c>
      <c r="F40" t="s">
        <v>12</v>
      </c>
      <c r="G40">
        <v>1.7926715612411499</v>
      </c>
      <c r="H40">
        <v>1.5695495605468801</v>
      </c>
      <c r="I40">
        <v>0.27650824189186102</v>
      </c>
      <c r="J40">
        <v>1.08977770805359</v>
      </c>
      <c r="K40">
        <v>-6.4504995942115798E-2</v>
      </c>
      <c r="L40">
        <v>3.1276674270629901</v>
      </c>
      <c r="M40">
        <v>3.2944035530090301</v>
      </c>
      <c r="N40">
        <v>0.117745794355869</v>
      </c>
      <c r="O40">
        <v>2.19742655754089</v>
      </c>
      <c r="P40">
        <v>9.0676313266158104E-3</v>
      </c>
      <c r="Q40">
        <v>0.24233353137970001</v>
      </c>
      <c r="R40">
        <v>0.18576423823833499</v>
      </c>
      <c r="S40">
        <v>5.7653835974633702E-3</v>
      </c>
      <c r="T40">
        <v>8.9554600417613997E-2</v>
      </c>
      <c r="U40">
        <v>3.1376085826195798E-4</v>
      </c>
    </row>
    <row r="41" spans="1:21" x14ac:dyDescent="0.25">
      <c r="A41" s="3">
        <v>40</v>
      </c>
      <c r="B41" s="3">
        <v>36</v>
      </c>
      <c r="C41" s="3" t="s">
        <v>177</v>
      </c>
      <c r="D41" s="3">
        <v>4</v>
      </c>
      <c r="E41" t="s">
        <v>151</v>
      </c>
      <c r="F41" t="s">
        <v>18</v>
      </c>
      <c r="G41">
        <v>-1.6461501121521001</v>
      </c>
      <c r="H41">
        <v>3.7818264216184602E-2</v>
      </c>
      <c r="I41">
        <v>0.16304410994052901</v>
      </c>
      <c r="J41">
        <v>0.45024159550666798</v>
      </c>
      <c r="K41">
        <v>-0.293753862380981</v>
      </c>
      <c r="L41">
        <v>2.6372907161712602</v>
      </c>
      <c r="M41">
        <v>1.9126253901049499E-3</v>
      </c>
      <c r="N41">
        <v>4.0939211845397901E-2</v>
      </c>
      <c r="O41">
        <v>0.37508505582809398</v>
      </c>
      <c r="P41">
        <v>0.18805043399334001</v>
      </c>
      <c r="Q41">
        <v>0.686620473861694</v>
      </c>
      <c r="R41">
        <v>3.6239405744709102E-4</v>
      </c>
      <c r="S41">
        <v>6.7357835359871396E-3</v>
      </c>
      <c r="T41">
        <v>5.1365215331316001E-2</v>
      </c>
      <c r="U41">
        <v>2.1864777430892001E-2</v>
      </c>
    </row>
    <row r="42" spans="1:21" x14ac:dyDescent="0.25">
      <c r="A42" s="3">
        <v>41</v>
      </c>
      <c r="B42" s="3">
        <v>44</v>
      </c>
      <c r="C42" s="3" t="s">
        <v>178</v>
      </c>
      <c r="D42" s="3">
        <v>3.7999999523162802</v>
      </c>
      <c r="E42" t="s">
        <v>154</v>
      </c>
      <c r="F42" t="s">
        <v>12</v>
      </c>
      <c r="G42">
        <v>1.0734162330627399</v>
      </c>
      <c r="H42">
        <v>2.1529195308685298</v>
      </c>
      <c r="I42">
        <v>0.29833126068115201</v>
      </c>
      <c r="J42">
        <v>-1.55821061134338</v>
      </c>
      <c r="K42">
        <v>-0.54521626234054599</v>
      </c>
      <c r="L42">
        <v>1.12138676643372</v>
      </c>
      <c r="M42">
        <v>6.1984391212463397</v>
      </c>
      <c r="N42">
        <v>0.13706506788730599</v>
      </c>
      <c r="O42">
        <v>4.4925284385681197</v>
      </c>
      <c r="P42">
        <v>0.64780569076538097</v>
      </c>
      <c r="Q42">
        <v>9.7712129354476901E-2</v>
      </c>
      <c r="R42">
        <v>0.39306807518005399</v>
      </c>
      <c r="S42">
        <v>7.5476141646504402E-3</v>
      </c>
      <c r="T42">
        <v>0.20590385794639601</v>
      </c>
      <c r="U42">
        <v>2.5208661332726499E-2</v>
      </c>
    </row>
    <row r="43" spans="1:21" x14ac:dyDescent="0.25">
      <c r="A43" s="3">
        <v>42</v>
      </c>
      <c r="B43" s="3">
        <v>40</v>
      </c>
      <c r="C43" s="3" t="s">
        <v>177</v>
      </c>
      <c r="D43" s="3">
        <v>13</v>
      </c>
      <c r="E43" t="s">
        <v>152</v>
      </c>
      <c r="F43" t="s">
        <v>13</v>
      </c>
      <c r="G43">
        <v>2.9875319004058798</v>
      </c>
      <c r="H43">
        <v>-0.28701180219650302</v>
      </c>
      <c r="I43">
        <v>-1.4028800725936901</v>
      </c>
      <c r="J43">
        <v>2.4574251174926798</v>
      </c>
      <c r="K43">
        <v>-0.35680162906646701</v>
      </c>
      <c r="L43">
        <v>8.6864881515502894</v>
      </c>
      <c r="M43">
        <v>0.11016058921814</v>
      </c>
      <c r="N43">
        <v>3.0308911800384499</v>
      </c>
      <c r="O43">
        <v>11.173754692077599</v>
      </c>
      <c r="P43">
        <v>0.27743473649025002</v>
      </c>
      <c r="Q43">
        <v>0.42277225852012601</v>
      </c>
      <c r="R43">
        <v>3.9019426330923999E-3</v>
      </c>
      <c r="S43">
        <v>9.3222871422767598E-2</v>
      </c>
      <c r="T43">
        <v>0.28605002164840698</v>
      </c>
      <c r="U43">
        <v>6.0302461497485603E-3</v>
      </c>
    </row>
    <row r="44" spans="1:21" x14ac:dyDescent="0.25">
      <c r="A44" s="3">
        <v>43</v>
      </c>
      <c r="B44" s="3">
        <v>37</v>
      </c>
      <c r="C44" s="3" t="s">
        <v>177</v>
      </c>
      <c r="D44" s="3">
        <v>10</v>
      </c>
      <c r="E44" t="s">
        <v>157</v>
      </c>
      <c r="F44" t="s">
        <v>12</v>
      </c>
      <c r="G44">
        <v>1.77494239807129</v>
      </c>
      <c r="H44">
        <v>-2.1761460304260298</v>
      </c>
      <c r="I44">
        <v>0.96589648723602295</v>
      </c>
      <c r="J44">
        <v>0.40630853176116899</v>
      </c>
      <c r="K44">
        <v>1.0256106853485101</v>
      </c>
      <c r="L44">
        <v>3.0661094188690199</v>
      </c>
      <c r="M44">
        <v>6.3329024314880398</v>
      </c>
      <c r="N44">
        <v>1.4367804527282699</v>
      </c>
      <c r="O44">
        <v>0.30545723438262901</v>
      </c>
      <c r="P44">
        <v>2.29230403900146</v>
      </c>
      <c r="Q44">
        <v>0.25559920072555498</v>
      </c>
      <c r="R44">
        <v>0.38420855998992898</v>
      </c>
      <c r="S44">
        <v>7.5692377984523801E-2</v>
      </c>
      <c r="T44">
        <v>1.33937709033489E-2</v>
      </c>
      <c r="U44">
        <v>8.5340671241283403E-2</v>
      </c>
    </row>
    <row r="45" spans="1:21" x14ac:dyDescent="0.25">
      <c r="A45" s="3">
        <v>44</v>
      </c>
      <c r="B45" s="3">
        <v>35</v>
      </c>
      <c r="C45" s="3" t="s">
        <v>177</v>
      </c>
      <c r="D45" s="3">
        <v>11.5</v>
      </c>
      <c r="E45" t="s">
        <v>151</v>
      </c>
      <c r="F45" t="s">
        <v>12</v>
      </c>
      <c r="G45">
        <v>0.79220515489578203</v>
      </c>
      <c r="H45">
        <v>-1.1150655746460001</v>
      </c>
      <c r="I45">
        <v>0.63932818174362205</v>
      </c>
      <c r="J45">
        <v>0.71001332998275801</v>
      </c>
      <c r="K45">
        <v>8.2663066685199696E-2</v>
      </c>
      <c r="L45">
        <v>0.61079353094100997</v>
      </c>
      <c r="M45">
        <v>1.66275227069855</v>
      </c>
      <c r="N45">
        <v>0.62947273254394498</v>
      </c>
      <c r="O45">
        <v>0.93276351690292403</v>
      </c>
      <c r="P45">
        <v>1.48912165313959E-2</v>
      </c>
      <c r="Q45">
        <v>8.3106100559234605E-2</v>
      </c>
      <c r="R45">
        <v>0.16464874148368799</v>
      </c>
      <c r="S45">
        <v>5.4125919938087498E-2</v>
      </c>
      <c r="T45">
        <v>6.6756047308445005E-2</v>
      </c>
      <c r="U45">
        <v>9.0485840337350997E-4</v>
      </c>
    </row>
    <row r="46" spans="1:21" x14ac:dyDescent="0.25">
      <c r="A46" s="3">
        <v>45</v>
      </c>
      <c r="B46" s="3">
        <v>37</v>
      </c>
      <c r="C46" s="3" t="s">
        <v>178</v>
      </c>
      <c r="D46" s="3">
        <v>6.6999998092651403</v>
      </c>
      <c r="E46" t="s">
        <v>154</v>
      </c>
      <c r="F46" t="s">
        <v>13</v>
      </c>
      <c r="G46">
        <v>1.3712728023529099</v>
      </c>
      <c r="H46">
        <v>1.6414484977722199</v>
      </c>
      <c r="I46">
        <v>-1.90150606632233</v>
      </c>
      <c r="J46">
        <v>-1.0345331430435201</v>
      </c>
      <c r="K46">
        <v>-0.42161872982978799</v>
      </c>
      <c r="L46">
        <v>1.83006644248962</v>
      </c>
      <c r="M46">
        <v>3.6031410694122301</v>
      </c>
      <c r="N46">
        <v>5.5683264732360804</v>
      </c>
      <c r="O46">
        <v>1.9802834987640401</v>
      </c>
      <c r="P46">
        <v>0.387388706207275</v>
      </c>
      <c r="Q46">
        <v>0.14591896533966101</v>
      </c>
      <c r="R46">
        <v>0.209082901477814</v>
      </c>
      <c r="S46">
        <v>0.28058177232742298</v>
      </c>
      <c r="T46">
        <v>8.3052523434162098E-2</v>
      </c>
      <c r="U46">
        <v>1.3794431462883901E-2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37A6-98B1-4793-91FA-10B022E2FA93}">
  <dimension ref="A1:K6"/>
  <sheetViews>
    <sheetView workbookViewId="0">
      <selection activeCell="H11" sqref="H11"/>
    </sheetView>
  </sheetViews>
  <sheetFormatPr baseColWidth="10" defaultColWidth="8.85546875" defaultRowHeight="15" x14ac:dyDescent="0.25"/>
  <sheetData>
    <row r="1" spans="1:11" x14ac:dyDescent="0.25">
      <c r="A1" t="s">
        <v>342</v>
      </c>
      <c r="B1" s="3" t="s">
        <v>332</v>
      </c>
      <c r="C1" s="3" t="s">
        <v>333</v>
      </c>
      <c r="D1" s="3" t="s">
        <v>334</v>
      </c>
      <c r="E1" s="3" t="s">
        <v>335</v>
      </c>
      <c r="F1" s="3" t="s">
        <v>336</v>
      </c>
      <c r="G1" s="47" t="s">
        <v>337</v>
      </c>
      <c r="H1" s="3" t="s">
        <v>338</v>
      </c>
      <c r="I1" s="47" t="s">
        <v>339</v>
      </c>
      <c r="J1" s="3" t="s">
        <v>340</v>
      </c>
      <c r="K1" s="47" t="s">
        <v>341</v>
      </c>
    </row>
    <row r="2" spans="1:11" x14ac:dyDescent="0.25">
      <c r="A2" s="65" t="s">
        <v>2</v>
      </c>
      <c r="B2" s="51">
        <v>0.20816699999999999</v>
      </c>
      <c r="C2" s="51">
        <v>0.31387599999999999</v>
      </c>
      <c r="D2" s="51">
        <v>6.9849999999999995E-2</v>
      </c>
      <c r="E2" s="51">
        <v>3.3096E-2</v>
      </c>
      <c r="F2" s="51">
        <v>1.7673000000000001E-2</v>
      </c>
      <c r="G2" s="51">
        <v>9.0999999999999998E-2</v>
      </c>
      <c r="H2" s="51">
        <v>0.189</v>
      </c>
      <c r="I2" s="51">
        <v>4.8000000000000001E-2</v>
      </c>
      <c r="J2" s="51">
        <v>2.8000000000000001E-2</v>
      </c>
      <c r="K2" s="51">
        <v>1.7000000000000001E-2</v>
      </c>
    </row>
    <row r="3" spans="1:11" x14ac:dyDescent="0.25">
      <c r="A3" s="65" t="s">
        <v>187</v>
      </c>
      <c r="B3" s="51">
        <v>2.2303E-2</v>
      </c>
      <c r="C3" s="51">
        <v>0.57549099999999997</v>
      </c>
      <c r="D3" s="51">
        <v>1.6941999999999999E-2</v>
      </c>
      <c r="E3" s="51">
        <v>1.1869999999999999E-3</v>
      </c>
      <c r="F3" s="51">
        <v>2.205E-2</v>
      </c>
      <c r="G3" s="51">
        <v>0.01</v>
      </c>
      <c r="H3" s="51">
        <v>0.34599999999999997</v>
      </c>
      <c r="I3" s="51">
        <v>1.2E-2</v>
      </c>
      <c r="J3" s="51">
        <v>1E-3</v>
      </c>
      <c r="K3" s="51">
        <v>2.1999999999999999E-2</v>
      </c>
    </row>
    <row r="4" spans="1:11" x14ac:dyDescent="0.25">
      <c r="A4" s="65" t="s">
        <v>166</v>
      </c>
      <c r="B4" s="52">
        <v>0.49598300000000001</v>
      </c>
      <c r="C4" s="51">
        <v>0.11734700000000001</v>
      </c>
      <c r="D4" s="51">
        <v>0</v>
      </c>
      <c r="E4" s="51">
        <v>0.14116100000000001</v>
      </c>
      <c r="F4" s="51">
        <v>3.199E-3</v>
      </c>
      <c r="G4" s="68">
        <v>0.217</v>
      </c>
      <c r="H4" s="51">
        <v>7.0999999999999994E-2</v>
      </c>
      <c r="I4" s="51">
        <v>0</v>
      </c>
      <c r="J4" s="51">
        <v>0.11799999999999999</v>
      </c>
      <c r="K4" s="51">
        <v>3.0000000000000001E-3</v>
      </c>
    </row>
    <row r="5" spans="1:11" x14ac:dyDescent="0.25">
      <c r="A5" s="65" t="s">
        <v>8</v>
      </c>
      <c r="B5" s="52">
        <v>0.80362100000000003</v>
      </c>
      <c r="C5" s="51">
        <v>0.53625800000000001</v>
      </c>
      <c r="D5" s="51">
        <v>0.67554000000000003</v>
      </c>
      <c r="E5" s="51">
        <v>0.88847500000000001</v>
      </c>
      <c r="F5" s="51">
        <v>0.23300100000000001</v>
      </c>
      <c r="G5" s="68">
        <v>0.35199999999999998</v>
      </c>
      <c r="H5" s="51">
        <v>0.32300000000000001</v>
      </c>
      <c r="I5" s="68">
        <v>0.46800000000000003</v>
      </c>
      <c r="J5" s="51">
        <v>0.74</v>
      </c>
      <c r="K5" s="68">
        <v>0.22800000000000001</v>
      </c>
    </row>
    <row r="6" spans="1:11" x14ac:dyDescent="0.25">
      <c r="A6" s="65" t="s">
        <v>188</v>
      </c>
      <c r="B6" s="52">
        <v>0.75325500000000001</v>
      </c>
      <c r="C6" s="51">
        <v>0.118759</v>
      </c>
      <c r="D6" s="51">
        <v>0.68064100000000005</v>
      </c>
      <c r="E6" s="51">
        <v>0.137099</v>
      </c>
      <c r="F6" s="51">
        <v>0.74379600000000001</v>
      </c>
      <c r="G6" s="68">
        <v>0.33</v>
      </c>
      <c r="H6" s="51">
        <v>7.0999999999999994E-2</v>
      </c>
      <c r="I6" s="68">
        <v>0.47199999999999998</v>
      </c>
      <c r="J6" s="51">
        <v>0.114</v>
      </c>
      <c r="K6" s="68">
        <v>0.72899999999999998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B229-DA95-437A-A181-F730B498D06C}">
  <dimension ref="A1:Q95"/>
  <sheetViews>
    <sheetView zoomScale="85" zoomScaleNormal="85" workbookViewId="0">
      <selection activeCell="D4" sqref="D4"/>
    </sheetView>
  </sheetViews>
  <sheetFormatPr baseColWidth="10" defaultColWidth="8.85546875" defaultRowHeight="15" x14ac:dyDescent="0.25"/>
  <cols>
    <col min="1" max="1" width="19.140625" customWidth="1"/>
    <col min="2" max="2" width="12.140625" customWidth="1"/>
    <col min="4" max="4" width="14" customWidth="1"/>
  </cols>
  <sheetData>
    <row r="1" spans="1:12" x14ac:dyDescent="0.25">
      <c r="A1" s="63" t="s">
        <v>216</v>
      </c>
    </row>
    <row r="2" spans="1:12" x14ac:dyDescent="0.25">
      <c r="A2" s="64" t="s">
        <v>217</v>
      </c>
    </row>
    <row r="4" spans="1:12" x14ac:dyDescent="0.25">
      <c r="A4" s="49" t="s">
        <v>218</v>
      </c>
    </row>
    <row r="5" spans="1:12" x14ac:dyDescent="0.25">
      <c r="A5" s="49" t="s">
        <v>219</v>
      </c>
    </row>
    <row r="8" spans="1:12" x14ac:dyDescent="0.25">
      <c r="A8" s="50"/>
    </row>
    <row r="9" spans="1:12" x14ac:dyDescent="0.25">
      <c r="A9" s="64" t="s">
        <v>220</v>
      </c>
    </row>
    <row r="11" spans="1:12" ht="18" x14ac:dyDescent="0.25">
      <c r="A11" s="66" t="s">
        <v>221</v>
      </c>
    </row>
    <row r="13" spans="1:12" x14ac:dyDescent="0.25">
      <c r="A13" s="67" t="s">
        <v>222</v>
      </c>
    </row>
    <row r="15" spans="1:12" ht="36" x14ac:dyDescent="0.25">
      <c r="A15" s="56" t="s">
        <v>223</v>
      </c>
      <c r="B15" s="56" t="s">
        <v>224</v>
      </c>
      <c r="C15" s="56" t="s">
        <v>225</v>
      </c>
      <c r="D15" s="56" t="s">
        <v>226</v>
      </c>
      <c r="E15" s="56" t="s">
        <v>227</v>
      </c>
    </row>
    <row r="16" spans="1:12" x14ac:dyDescent="0.25">
      <c r="A16" s="60">
        <v>1</v>
      </c>
      <c r="B16" s="52">
        <v>2.283328</v>
      </c>
      <c r="C16" s="53">
        <v>0.17560000000000001</v>
      </c>
      <c r="D16" s="54" t="s">
        <v>228</v>
      </c>
      <c r="E16" s="53">
        <v>0.17560000000000001</v>
      </c>
      <c r="L16" s="65" t="s">
        <v>2</v>
      </c>
    </row>
    <row r="17" spans="1:12" x14ac:dyDescent="0.25">
      <c r="A17" s="60">
        <v>2</v>
      </c>
      <c r="B17" s="51">
        <v>1.6617310000000001</v>
      </c>
      <c r="C17" s="53">
        <v>0.1278</v>
      </c>
      <c r="D17" s="54" t="s">
        <v>229</v>
      </c>
      <c r="E17" s="53">
        <v>0.30349999999999999</v>
      </c>
      <c r="L17" s="65" t="s">
        <v>187</v>
      </c>
    </row>
    <row r="18" spans="1:12" x14ac:dyDescent="0.25">
      <c r="A18" s="60">
        <v>3</v>
      </c>
      <c r="B18" s="51">
        <v>1.4429730000000001</v>
      </c>
      <c r="C18" s="53">
        <v>0.111</v>
      </c>
      <c r="D18" s="54" t="s">
        <v>230</v>
      </c>
      <c r="E18" s="53">
        <v>0.41449999999999998</v>
      </c>
      <c r="L18" s="65" t="s">
        <v>166</v>
      </c>
    </row>
    <row r="19" spans="1:12" x14ac:dyDescent="0.25">
      <c r="A19" s="60">
        <v>4</v>
      </c>
      <c r="B19" s="51">
        <v>1.2010160000000001</v>
      </c>
      <c r="C19" s="53">
        <v>9.2399999999999996E-2</v>
      </c>
      <c r="D19" s="54" t="s">
        <v>231</v>
      </c>
      <c r="E19" s="53">
        <v>0.50680000000000003</v>
      </c>
      <c r="L19" s="65" t="s">
        <v>8</v>
      </c>
    </row>
    <row r="20" spans="1:12" x14ac:dyDescent="0.25">
      <c r="A20" s="60">
        <v>5</v>
      </c>
      <c r="B20" s="51">
        <v>1.019719</v>
      </c>
      <c r="C20" s="53">
        <v>7.8399999999999997E-2</v>
      </c>
      <c r="D20" s="54" t="s">
        <v>232</v>
      </c>
      <c r="E20" s="53">
        <v>0.58530000000000004</v>
      </c>
      <c r="L20" s="65" t="s">
        <v>188</v>
      </c>
    </row>
    <row r="21" spans="1:12" x14ac:dyDescent="0.25">
      <c r="A21" s="60">
        <v>6</v>
      </c>
      <c r="B21" s="51">
        <v>1</v>
      </c>
      <c r="C21" s="53">
        <v>7.6899999999999996E-2</v>
      </c>
      <c r="D21" s="54" t="s">
        <v>232</v>
      </c>
      <c r="E21" s="53">
        <v>0.66220000000000001</v>
      </c>
    </row>
    <row r="22" spans="1:12" x14ac:dyDescent="0.25">
      <c r="A22" s="60">
        <v>7</v>
      </c>
      <c r="B22" s="51">
        <v>1</v>
      </c>
      <c r="C22" s="53">
        <v>7.6899999999999996E-2</v>
      </c>
      <c r="D22" s="54" t="s">
        <v>232</v>
      </c>
      <c r="E22" s="53">
        <v>0.73909999999999998</v>
      </c>
    </row>
    <row r="23" spans="1:12" x14ac:dyDescent="0.25">
      <c r="A23" s="60">
        <v>8</v>
      </c>
      <c r="B23" s="51">
        <v>1</v>
      </c>
      <c r="C23" s="53">
        <v>7.6899999999999996E-2</v>
      </c>
      <c r="D23" s="54" t="s">
        <v>232</v>
      </c>
      <c r="E23" s="53">
        <v>0.81610000000000005</v>
      </c>
    </row>
    <row r="24" spans="1:12" x14ac:dyDescent="0.25">
      <c r="A24" s="60">
        <v>9</v>
      </c>
      <c r="B24" s="51">
        <v>0.71201400000000004</v>
      </c>
      <c r="C24" s="53">
        <v>5.4800000000000001E-2</v>
      </c>
      <c r="D24" s="54" t="s">
        <v>233</v>
      </c>
      <c r="E24" s="53">
        <v>0.87080000000000002</v>
      </c>
    </row>
    <row r="25" spans="1:12" x14ac:dyDescent="0.25">
      <c r="A25" s="60">
        <v>10</v>
      </c>
      <c r="B25" s="51">
        <v>0.56635599999999997</v>
      </c>
      <c r="C25" s="53">
        <v>4.36E-2</v>
      </c>
      <c r="D25" s="54" t="s">
        <v>234</v>
      </c>
      <c r="E25" s="53">
        <v>0.91439999999999999</v>
      </c>
    </row>
    <row r="26" spans="1:12" x14ac:dyDescent="0.25">
      <c r="A26" s="60">
        <v>11</v>
      </c>
      <c r="B26" s="51">
        <v>0.54817400000000005</v>
      </c>
      <c r="C26" s="53">
        <v>4.2200000000000001E-2</v>
      </c>
      <c r="D26" s="54" t="s">
        <v>234</v>
      </c>
      <c r="E26" s="53">
        <v>0.95660000000000001</v>
      </c>
    </row>
    <row r="27" spans="1:12" x14ac:dyDescent="0.25">
      <c r="A27" s="60">
        <v>12</v>
      </c>
      <c r="B27" s="51">
        <v>0.380442</v>
      </c>
      <c r="C27" s="53">
        <v>2.93E-2</v>
      </c>
      <c r="D27" s="54" t="s">
        <v>235</v>
      </c>
      <c r="E27" s="53">
        <v>0.98580000000000001</v>
      </c>
    </row>
    <row r="28" spans="1:12" x14ac:dyDescent="0.25">
      <c r="A28" s="60">
        <v>13</v>
      </c>
      <c r="B28" s="51">
        <v>0.18424699999999999</v>
      </c>
      <c r="C28" s="53">
        <v>1.4200000000000001E-2</v>
      </c>
      <c r="D28" s="54"/>
      <c r="E28" s="53">
        <v>1</v>
      </c>
    </row>
    <row r="29" spans="1:12" x14ac:dyDescent="0.25">
      <c r="A29" s="56" t="s">
        <v>236</v>
      </c>
      <c r="B29" s="55">
        <v>13</v>
      </c>
      <c r="C29" s="56" t="s">
        <v>237</v>
      </c>
      <c r="D29" s="56" t="s">
        <v>237</v>
      </c>
      <c r="E29" s="56" t="s">
        <v>237</v>
      </c>
    </row>
    <row r="31" spans="1:12" ht="18" x14ac:dyDescent="0.25">
      <c r="A31" s="66" t="s">
        <v>238</v>
      </c>
    </row>
    <row r="33" spans="1:16" ht="15" customHeight="1" x14ac:dyDescent="0.25">
      <c r="A33" s="56" t="s">
        <v>239</v>
      </c>
      <c r="B33" s="79" t="s">
        <v>240</v>
      </c>
      <c r="C33" s="79"/>
      <c r="D33" s="79"/>
      <c r="E33" s="79" t="s">
        <v>241</v>
      </c>
      <c r="F33" s="79"/>
      <c r="G33" s="79"/>
      <c r="H33" s="79" t="s">
        <v>242</v>
      </c>
      <c r="I33" s="79"/>
      <c r="J33" s="79"/>
      <c r="K33" s="79" t="s">
        <v>243</v>
      </c>
      <c r="L33" s="79"/>
      <c r="M33" s="79"/>
      <c r="N33" s="79" t="s">
        <v>244</v>
      </c>
      <c r="O33" s="79"/>
      <c r="P33" s="79"/>
    </row>
    <row r="34" spans="1:16" ht="24" x14ac:dyDescent="0.25">
      <c r="A34" s="56" t="s">
        <v>237</v>
      </c>
      <c r="B34" s="56" t="s">
        <v>245</v>
      </c>
      <c r="C34" s="56" t="s">
        <v>246</v>
      </c>
      <c r="D34" s="56" t="s">
        <v>247</v>
      </c>
      <c r="E34" s="56" t="s">
        <v>245</v>
      </c>
      <c r="F34" s="56" t="s">
        <v>246</v>
      </c>
      <c r="G34" s="56" t="s">
        <v>247</v>
      </c>
      <c r="H34" s="56" t="s">
        <v>245</v>
      </c>
      <c r="I34" s="56" t="s">
        <v>246</v>
      </c>
      <c r="J34" s="56" t="s">
        <v>247</v>
      </c>
      <c r="K34" s="56" t="s">
        <v>245</v>
      </c>
      <c r="L34" s="56" t="s">
        <v>246</v>
      </c>
      <c r="M34" s="56" t="s">
        <v>247</v>
      </c>
      <c r="N34" s="56" t="s">
        <v>245</v>
      </c>
      <c r="O34" s="56" t="s">
        <v>246</v>
      </c>
      <c r="P34" s="56" t="s">
        <v>247</v>
      </c>
    </row>
    <row r="35" spans="1:16" ht="24" x14ac:dyDescent="0.25">
      <c r="A35" s="60" t="s">
        <v>248</v>
      </c>
      <c r="B35" s="51">
        <v>0.20816699999999999</v>
      </c>
      <c r="C35" s="51" t="s">
        <v>249</v>
      </c>
      <c r="D35" s="51" t="s">
        <v>250</v>
      </c>
      <c r="E35" s="51">
        <v>0.31387599999999999</v>
      </c>
      <c r="F35" s="51" t="s">
        <v>251</v>
      </c>
      <c r="G35" s="51" t="s">
        <v>252</v>
      </c>
      <c r="H35" s="51">
        <v>6.9849999999999995E-2</v>
      </c>
      <c r="I35" s="51" t="s">
        <v>253</v>
      </c>
      <c r="J35" s="51" t="s">
        <v>254</v>
      </c>
      <c r="K35" s="51">
        <v>3.3096E-2</v>
      </c>
      <c r="L35" s="51" t="s">
        <v>255</v>
      </c>
      <c r="M35" s="51" t="s">
        <v>256</v>
      </c>
      <c r="N35" s="51">
        <v>1.7673000000000001E-2</v>
      </c>
      <c r="O35" s="51" t="s">
        <v>257</v>
      </c>
      <c r="P35" s="51" t="s">
        <v>258</v>
      </c>
    </row>
    <row r="36" spans="1:16" ht="24" x14ac:dyDescent="0.25">
      <c r="A36" s="60" t="s">
        <v>259</v>
      </c>
      <c r="B36" s="51">
        <v>2.2303E-2</v>
      </c>
      <c r="C36" s="51" t="s">
        <v>260</v>
      </c>
      <c r="D36" s="51" t="s">
        <v>261</v>
      </c>
      <c r="E36" s="51">
        <v>0.57549099999999997</v>
      </c>
      <c r="F36" s="51" t="s">
        <v>262</v>
      </c>
      <c r="G36" s="51" t="s">
        <v>263</v>
      </c>
      <c r="H36" s="51">
        <v>1.6941999999999999E-2</v>
      </c>
      <c r="I36" s="51" t="s">
        <v>264</v>
      </c>
      <c r="J36" s="51" t="s">
        <v>265</v>
      </c>
      <c r="K36" s="51">
        <v>1.1869999999999999E-3</v>
      </c>
      <c r="L36" s="51" t="s">
        <v>266</v>
      </c>
      <c r="M36" s="51" t="s">
        <v>267</v>
      </c>
      <c r="N36" s="51">
        <v>2.205E-2</v>
      </c>
      <c r="O36" s="51" t="s">
        <v>268</v>
      </c>
      <c r="P36" s="51" t="s">
        <v>258</v>
      </c>
    </row>
    <row r="37" spans="1:16" ht="24" x14ac:dyDescent="0.25">
      <c r="A37" s="60" t="s">
        <v>269</v>
      </c>
      <c r="B37" s="52">
        <v>0.49598300000000001</v>
      </c>
      <c r="C37" s="51" t="s">
        <v>270</v>
      </c>
      <c r="D37" s="51" t="s">
        <v>271</v>
      </c>
      <c r="E37" s="51">
        <v>0.11734700000000001</v>
      </c>
      <c r="F37" s="51" t="s">
        <v>272</v>
      </c>
      <c r="G37" s="51" t="s">
        <v>273</v>
      </c>
      <c r="H37" s="51">
        <v>0</v>
      </c>
      <c r="I37" s="51" t="s">
        <v>274</v>
      </c>
      <c r="J37" s="51" t="s">
        <v>275</v>
      </c>
      <c r="K37" s="51">
        <v>0.14116100000000001</v>
      </c>
      <c r="L37" s="51" t="s">
        <v>276</v>
      </c>
      <c r="M37" s="51" t="s">
        <v>277</v>
      </c>
      <c r="N37" s="51">
        <v>3.199E-3</v>
      </c>
      <c r="O37" s="51" t="s">
        <v>278</v>
      </c>
      <c r="P37" s="51" t="s">
        <v>279</v>
      </c>
    </row>
    <row r="38" spans="1:16" ht="24" x14ac:dyDescent="0.25">
      <c r="A38" s="60" t="s">
        <v>280</v>
      </c>
      <c r="B38" s="52">
        <v>0.80362100000000003</v>
      </c>
      <c r="C38" s="51" t="s">
        <v>281</v>
      </c>
      <c r="D38" s="51" t="s">
        <v>282</v>
      </c>
      <c r="E38" s="51">
        <v>0.53625800000000001</v>
      </c>
      <c r="F38" s="51" t="s">
        <v>283</v>
      </c>
      <c r="G38" s="51" t="s">
        <v>284</v>
      </c>
      <c r="H38" s="51">
        <v>0.67554000000000003</v>
      </c>
      <c r="I38" s="51" t="s">
        <v>285</v>
      </c>
      <c r="J38" s="51" t="s">
        <v>286</v>
      </c>
      <c r="K38" s="51">
        <v>0.88847500000000001</v>
      </c>
      <c r="L38" s="51" t="s">
        <v>287</v>
      </c>
      <c r="M38" s="51" t="s">
        <v>288</v>
      </c>
      <c r="N38" s="51">
        <v>0.23300100000000001</v>
      </c>
      <c r="O38" s="51" t="s">
        <v>289</v>
      </c>
      <c r="P38" s="51" t="s">
        <v>290</v>
      </c>
    </row>
    <row r="39" spans="1:16" ht="24" x14ac:dyDescent="0.25">
      <c r="A39" s="60" t="s">
        <v>291</v>
      </c>
      <c r="B39" s="52">
        <v>0.75325500000000001</v>
      </c>
      <c r="C39" s="51" t="s">
        <v>292</v>
      </c>
      <c r="D39" s="51" t="s">
        <v>293</v>
      </c>
      <c r="E39" s="51">
        <v>0.118759</v>
      </c>
      <c r="F39" s="51" t="s">
        <v>272</v>
      </c>
      <c r="G39" s="51" t="s">
        <v>294</v>
      </c>
      <c r="H39" s="51">
        <v>0.68064100000000005</v>
      </c>
      <c r="I39" s="51" t="s">
        <v>295</v>
      </c>
      <c r="J39" s="51" t="s">
        <v>296</v>
      </c>
      <c r="K39" s="51">
        <v>0.137099</v>
      </c>
      <c r="L39" s="51" t="s">
        <v>297</v>
      </c>
      <c r="M39" s="51" t="s">
        <v>298</v>
      </c>
      <c r="N39" s="51">
        <v>0.74379600000000001</v>
      </c>
      <c r="O39" s="51" t="s">
        <v>299</v>
      </c>
      <c r="P39" s="51" t="s">
        <v>300</v>
      </c>
    </row>
    <row r="40" spans="1:16" ht="24" x14ac:dyDescent="0.25">
      <c r="A40" s="62" t="s">
        <v>301</v>
      </c>
      <c r="B40" s="57">
        <v>2.283328</v>
      </c>
      <c r="C40" s="62" t="s">
        <v>237</v>
      </c>
      <c r="D40" s="57" t="s">
        <v>302</v>
      </c>
      <c r="E40" s="57">
        <v>1.6617310000000001</v>
      </c>
      <c r="F40" s="62" t="s">
        <v>237</v>
      </c>
      <c r="G40" s="57" t="s">
        <v>303</v>
      </c>
      <c r="H40" s="57">
        <v>1.4429730000000001</v>
      </c>
      <c r="I40" s="62" t="s">
        <v>237</v>
      </c>
      <c r="J40" s="57" t="s">
        <v>304</v>
      </c>
      <c r="K40" s="57">
        <v>1.2010160000000001</v>
      </c>
      <c r="L40" s="62" t="s">
        <v>237</v>
      </c>
      <c r="M40" s="57" t="s">
        <v>305</v>
      </c>
      <c r="N40" s="57">
        <v>1.019719</v>
      </c>
      <c r="O40" s="62" t="s">
        <v>237</v>
      </c>
      <c r="P40" s="57" t="s">
        <v>306</v>
      </c>
    </row>
    <row r="42" spans="1:16" x14ac:dyDescent="0.25">
      <c r="A42" s="50" t="s">
        <v>307</v>
      </c>
    </row>
    <row r="43" spans="1:16" x14ac:dyDescent="0.25">
      <c r="A43" s="50" t="s">
        <v>308</v>
      </c>
    </row>
    <row r="45" spans="1:16" ht="18" x14ac:dyDescent="0.25">
      <c r="A45" s="66" t="s">
        <v>309</v>
      </c>
    </row>
    <row r="47" spans="1:16" x14ac:dyDescent="0.25">
      <c r="A47" s="56" t="s">
        <v>239</v>
      </c>
      <c r="B47" s="56" t="s">
        <v>240</v>
      </c>
      <c r="C47" s="56" t="s">
        <v>241</v>
      </c>
      <c r="D47" s="56" t="s">
        <v>242</v>
      </c>
      <c r="E47" s="56" t="s">
        <v>243</v>
      </c>
      <c r="F47" s="56" t="s">
        <v>244</v>
      </c>
    </row>
    <row r="48" spans="1:16" x14ac:dyDescent="0.25">
      <c r="A48" s="60" t="s">
        <v>2</v>
      </c>
      <c r="B48" s="51">
        <v>0.45625300000000002</v>
      </c>
      <c r="C48" s="51">
        <v>0.56024600000000002</v>
      </c>
      <c r="D48" s="51">
        <v>0.264291</v>
      </c>
      <c r="E48" s="51">
        <v>0.181922</v>
      </c>
      <c r="F48" s="51">
        <v>-0.132939</v>
      </c>
    </row>
    <row r="49" spans="1:17" x14ac:dyDescent="0.25">
      <c r="A49" s="60" t="s">
        <v>166</v>
      </c>
      <c r="B49" s="52">
        <v>0.70426</v>
      </c>
      <c r="C49" s="51">
        <v>-0.34255999999999998</v>
      </c>
      <c r="D49" s="51">
        <v>-2.3699999999999999E-4</v>
      </c>
      <c r="E49" s="51">
        <v>0.37571300000000002</v>
      </c>
      <c r="F49" s="51">
        <v>5.6563000000000002E-2</v>
      </c>
    </row>
    <row r="51" spans="1:17" ht="18" x14ac:dyDescent="0.25">
      <c r="A51" s="66" t="s">
        <v>310</v>
      </c>
    </row>
    <row r="53" spans="1:17" ht="15" customHeight="1" x14ac:dyDescent="0.25">
      <c r="A53" s="79" t="s">
        <v>239</v>
      </c>
      <c r="B53" s="79"/>
      <c r="C53" s="79" t="s">
        <v>240</v>
      </c>
      <c r="D53" s="79"/>
      <c r="E53" s="79"/>
      <c r="F53" s="79" t="s">
        <v>241</v>
      </c>
      <c r="G53" s="79"/>
      <c r="H53" s="79"/>
      <c r="I53" s="79" t="s">
        <v>242</v>
      </c>
      <c r="J53" s="79"/>
      <c r="K53" s="79"/>
      <c r="L53" s="79" t="s">
        <v>243</v>
      </c>
      <c r="M53" s="79"/>
      <c r="N53" s="79"/>
      <c r="O53" s="79" t="s">
        <v>244</v>
      </c>
      <c r="P53" s="79"/>
      <c r="Q53" s="79"/>
    </row>
    <row r="54" spans="1:17" ht="15" customHeight="1" x14ac:dyDescent="0.25">
      <c r="A54" s="79" t="s">
        <v>237</v>
      </c>
      <c r="B54" s="79"/>
      <c r="C54" s="56" t="s">
        <v>311</v>
      </c>
      <c r="D54" s="56" t="s">
        <v>246</v>
      </c>
      <c r="E54" s="56" t="s">
        <v>312</v>
      </c>
      <c r="F54" s="56" t="s">
        <v>311</v>
      </c>
      <c r="G54" s="56" t="s">
        <v>246</v>
      </c>
      <c r="H54" s="56" t="s">
        <v>312</v>
      </c>
      <c r="I54" s="56" t="s">
        <v>311</v>
      </c>
      <c r="J54" s="56" t="s">
        <v>246</v>
      </c>
      <c r="K54" s="56" t="s">
        <v>312</v>
      </c>
      <c r="L54" s="56" t="s">
        <v>311</v>
      </c>
      <c r="M54" s="56" t="s">
        <v>246</v>
      </c>
      <c r="N54" s="56" t="s">
        <v>312</v>
      </c>
      <c r="O54" s="56" t="s">
        <v>311</v>
      </c>
      <c r="P54" s="56" t="s">
        <v>246</v>
      </c>
      <c r="Q54" s="56" t="s">
        <v>312</v>
      </c>
    </row>
    <row r="55" spans="1:17" x14ac:dyDescent="0.25">
      <c r="A55" s="80" t="s">
        <v>187</v>
      </c>
      <c r="B55" s="58" t="s">
        <v>177</v>
      </c>
      <c r="C55" s="51">
        <v>-0.1206</v>
      </c>
      <c r="D55" s="51">
        <v>0.22</v>
      </c>
      <c r="E55" s="51">
        <v>-0.99099999999999999</v>
      </c>
      <c r="F55" s="51">
        <v>-0.52270000000000005</v>
      </c>
      <c r="G55" s="51">
        <v>7.7</v>
      </c>
      <c r="H55" s="51">
        <v>-5.032</v>
      </c>
      <c r="I55" s="51">
        <v>8.3599999999999994E-2</v>
      </c>
      <c r="J55" s="51">
        <v>0.26</v>
      </c>
      <c r="K55" s="51">
        <v>0.86299999999999999</v>
      </c>
      <c r="L55" s="51">
        <v>2.0199999999999999E-2</v>
      </c>
      <c r="M55" s="51">
        <v>0.02</v>
      </c>
      <c r="N55" s="51">
        <v>0.22900000000000001</v>
      </c>
      <c r="O55" s="51">
        <v>-8.0199999999999994E-2</v>
      </c>
      <c r="P55" s="51">
        <v>0.48</v>
      </c>
      <c r="Q55" s="51">
        <v>-0.98499999999999999</v>
      </c>
    </row>
    <row r="56" spans="1:17" x14ac:dyDescent="0.25">
      <c r="A56" s="80"/>
      <c r="B56" s="58" t="s">
        <v>178</v>
      </c>
      <c r="C56" s="51">
        <v>0.42220000000000002</v>
      </c>
      <c r="D56" s="51">
        <v>0.76</v>
      </c>
      <c r="E56" s="51">
        <v>0.99099999999999999</v>
      </c>
      <c r="F56" s="51">
        <v>1.8294999999999999</v>
      </c>
      <c r="G56" s="51">
        <v>26.94</v>
      </c>
      <c r="H56" s="51">
        <v>5.032</v>
      </c>
      <c r="I56" s="51">
        <v>-0.29249999999999998</v>
      </c>
      <c r="J56" s="51">
        <v>0.91</v>
      </c>
      <c r="K56" s="51">
        <v>-0.86299999999999999</v>
      </c>
      <c r="L56" s="51">
        <v>-7.0599999999999996E-2</v>
      </c>
      <c r="M56" s="51">
        <v>0.08</v>
      </c>
      <c r="N56" s="51">
        <v>-0.22900000000000001</v>
      </c>
      <c r="O56" s="51">
        <v>0.28050000000000003</v>
      </c>
      <c r="P56" s="51">
        <v>1.68</v>
      </c>
      <c r="Q56" s="51">
        <v>0.98499999999999999</v>
      </c>
    </row>
    <row r="57" spans="1:17" x14ac:dyDescent="0.25">
      <c r="A57" s="80"/>
      <c r="B57" s="59" t="s">
        <v>236</v>
      </c>
      <c r="C57" s="56" t="s">
        <v>237</v>
      </c>
      <c r="D57" s="55">
        <v>0.98</v>
      </c>
      <c r="E57" s="56" t="s">
        <v>237</v>
      </c>
      <c r="F57" s="56" t="s">
        <v>237</v>
      </c>
      <c r="G57" s="55">
        <v>34.630000000000003</v>
      </c>
      <c r="H57" s="56" t="s">
        <v>237</v>
      </c>
      <c r="I57" s="56" t="s">
        <v>237</v>
      </c>
      <c r="J57" s="55">
        <v>1.17</v>
      </c>
      <c r="K57" s="56" t="s">
        <v>237</v>
      </c>
      <c r="L57" s="56" t="s">
        <v>237</v>
      </c>
      <c r="M57" s="55">
        <v>0.1</v>
      </c>
      <c r="N57" s="56" t="s">
        <v>237</v>
      </c>
      <c r="O57" s="56" t="s">
        <v>237</v>
      </c>
      <c r="P57" s="55">
        <v>2.16</v>
      </c>
      <c r="Q57" s="56" t="s">
        <v>237</v>
      </c>
    </row>
    <row r="58" spans="1:17" x14ac:dyDescent="0.25">
      <c r="A58" s="80" t="s">
        <v>8</v>
      </c>
      <c r="B58" s="58" t="s">
        <v>151</v>
      </c>
      <c r="C58" s="52">
        <v>-1.2537</v>
      </c>
      <c r="D58" s="52">
        <v>15.41</v>
      </c>
      <c r="E58" s="52">
        <v>-5.6269999999999998</v>
      </c>
      <c r="F58" s="51">
        <v>0.1033</v>
      </c>
      <c r="G58" s="51">
        <v>0.2</v>
      </c>
      <c r="H58" s="51">
        <v>0.54400000000000004</v>
      </c>
      <c r="I58" s="51">
        <v>0.1103</v>
      </c>
      <c r="J58" s="51">
        <v>0.3</v>
      </c>
      <c r="K58" s="51">
        <v>0.622</v>
      </c>
      <c r="L58" s="51">
        <v>0.38</v>
      </c>
      <c r="M58" s="51">
        <v>5.12</v>
      </c>
      <c r="N58" s="51">
        <v>2.3519999999999999</v>
      </c>
      <c r="O58" s="51">
        <v>-5.1000000000000004E-3</v>
      </c>
      <c r="P58" s="51">
        <v>0</v>
      </c>
      <c r="Q58" s="51">
        <v>-3.4000000000000002E-2</v>
      </c>
    </row>
    <row r="59" spans="1:17" x14ac:dyDescent="0.25">
      <c r="A59" s="80"/>
      <c r="B59" s="58" t="s">
        <v>154</v>
      </c>
      <c r="C59" s="51">
        <v>0.97740000000000005</v>
      </c>
      <c r="D59" s="51">
        <v>3.26</v>
      </c>
      <c r="E59" s="51">
        <v>1.9950000000000001</v>
      </c>
      <c r="F59" s="51">
        <v>0.76419999999999999</v>
      </c>
      <c r="G59" s="51">
        <v>3.76</v>
      </c>
      <c r="H59" s="51">
        <v>1.829</v>
      </c>
      <c r="I59" s="51">
        <v>-0.48920000000000002</v>
      </c>
      <c r="J59" s="51">
        <v>2.04</v>
      </c>
      <c r="K59" s="51">
        <v>-1.256</v>
      </c>
      <c r="L59" s="51">
        <v>-1.3261000000000001</v>
      </c>
      <c r="M59" s="51">
        <v>21.67</v>
      </c>
      <c r="N59" s="51">
        <v>-3.7320000000000002</v>
      </c>
      <c r="O59" s="51">
        <v>-0.63129999999999997</v>
      </c>
      <c r="P59" s="51">
        <v>6.81</v>
      </c>
      <c r="Q59" s="51">
        <v>-1.9279999999999999</v>
      </c>
    </row>
    <row r="60" spans="1:17" x14ac:dyDescent="0.25">
      <c r="A60" s="80"/>
      <c r="B60" s="58" t="s">
        <v>157</v>
      </c>
      <c r="C60" s="51">
        <v>1.3768</v>
      </c>
      <c r="D60" s="51">
        <v>4.04</v>
      </c>
      <c r="E60" s="51">
        <v>2.137</v>
      </c>
      <c r="F60" s="51">
        <v>-2.1608999999999998</v>
      </c>
      <c r="G60" s="51">
        <v>18.79</v>
      </c>
      <c r="H60" s="51">
        <v>-3.931</v>
      </c>
      <c r="I60" s="51">
        <v>0.47410000000000002</v>
      </c>
      <c r="J60" s="51">
        <v>1.2</v>
      </c>
      <c r="K60" s="51">
        <v>0.92600000000000005</v>
      </c>
      <c r="L60" s="51">
        <v>0.18759999999999999</v>
      </c>
      <c r="M60" s="51">
        <v>0.27</v>
      </c>
      <c r="N60" s="51">
        <v>0.40100000000000002</v>
      </c>
      <c r="O60" s="51">
        <v>1.0349999999999999</v>
      </c>
      <c r="P60" s="51">
        <v>11.45</v>
      </c>
      <c r="Q60" s="51">
        <v>2.4039999999999999</v>
      </c>
    </row>
    <row r="61" spans="1:17" x14ac:dyDescent="0.25">
      <c r="A61" s="80"/>
      <c r="B61" s="58" t="s">
        <v>152</v>
      </c>
      <c r="C61" s="52">
        <v>2.2595999999999998</v>
      </c>
      <c r="D61" s="52">
        <v>10.88</v>
      </c>
      <c r="E61" s="52">
        <v>3.5070000000000001</v>
      </c>
      <c r="F61" s="51">
        <v>0.62549999999999994</v>
      </c>
      <c r="G61" s="51">
        <v>1.57</v>
      </c>
      <c r="H61" s="51">
        <v>1.1379999999999999</v>
      </c>
      <c r="I61" s="51">
        <v>-0.30599999999999999</v>
      </c>
      <c r="J61" s="51">
        <v>0.5</v>
      </c>
      <c r="K61" s="51">
        <v>-0.59699999999999998</v>
      </c>
      <c r="L61" s="51">
        <v>1.6694</v>
      </c>
      <c r="M61" s="51">
        <v>21.47</v>
      </c>
      <c r="N61" s="51">
        <v>3.5720000000000001</v>
      </c>
      <c r="O61" s="51">
        <v>-0.27610000000000001</v>
      </c>
      <c r="P61" s="51">
        <v>0.81</v>
      </c>
      <c r="Q61" s="51">
        <v>-0.64100000000000001</v>
      </c>
    </row>
    <row r="62" spans="1:17" x14ac:dyDescent="0.25">
      <c r="A62" s="80"/>
      <c r="B62" s="58" t="s">
        <v>156</v>
      </c>
      <c r="C62" s="51">
        <v>1.3724000000000001</v>
      </c>
      <c r="D62" s="51">
        <v>1.61</v>
      </c>
      <c r="E62" s="51">
        <v>1.2989999999999999</v>
      </c>
      <c r="F62" s="51">
        <v>1.3513999999999999</v>
      </c>
      <c r="G62" s="51">
        <v>2.94</v>
      </c>
      <c r="H62" s="51">
        <v>1.5</v>
      </c>
      <c r="I62" s="51">
        <v>2.1368999999999998</v>
      </c>
      <c r="J62" s="51">
        <v>9.75</v>
      </c>
      <c r="K62" s="51">
        <v>2.5449999999999999</v>
      </c>
      <c r="L62" s="51">
        <v>-1.2411000000000001</v>
      </c>
      <c r="M62" s="51">
        <v>4.75</v>
      </c>
      <c r="N62" s="51">
        <v>-1.62</v>
      </c>
      <c r="O62" s="51">
        <v>0.59750000000000003</v>
      </c>
      <c r="P62" s="51">
        <v>1.53</v>
      </c>
      <c r="Q62" s="51">
        <v>0.84599999999999997</v>
      </c>
    </row>
    <row r="63" spans="1:17" x14ac:dyDescent="0.25">
      <c r="A63" s="80"/>
      <c r="B63" s="58" t="s">
        <v>161</v>
      </c>
      <c r="C63" s="51">
        <v>2.0199999999999999E-2</v>
      </c>
      <c r="D63" s="51">
        <v>0</v>
      </c>
      <c r="E63" s="51">
        <v>1.2999999999999999E-2</v>
      </c>
      <c r="F63" s="51">
        <v>-1.91</v>
      </c>
      <c r="G63" s="51">
        <v>2.94</v>
      </c>
      <c r="H63" s="51">
        <v>-1.482</v>
      </c>
      <c r="I63" s="51">
        <v>-5.33</v>
      </c>
      <c r="J63" s="51">
        <v>30.32</v>
      </c>
      <c r="K63" s="51">
        <v>-4.4370000000000003</v>
      </c>
      <c r="L63" s="51">
        <v>-1.6736</v>
      </c>
      <c r="M63" s="51">
        <v>4.32</v>
      </c>
      <c r="N63" s="51">
        <v>-1.5269999999999999</v>
      </c>
      <c r="O63" s="51">
        <v>0.80869999999999997</v>
      </c>
      <c r="P63" s="51">
        <v>1.4</v>
      </c>
      <c r="Q63" s="51">
        <v>0.80100000000000005</v>
      </c>
    </row>
    <row r="64" spans="1:17" x14ac:dyDescent="0.25">
      <c r="A64" s="80"/>
      <c r="B64" s="58" t="s">
        <v>153</v>
      </c>
      <c r="C64" s="51">
        <v>6.8199999999999997E-2</v>
      </c>
      <c r="D64" s="51">
        <v>0</v>
      </c>
      <c r="E64" s="51">
        <v>4.4999999999999998E-2</v>
      </c>
      <c r="F64" s="51">
        <v>-1.6053999999999999</v>
      </c>
      <c r="G64" s="51">
        <v>2.0699999999999998</v>
      </c>
      <c r="H64" s="51">
        <v>-1.2450000000000001</v>
      </c>
      <c r="I64" s="51">
        <v>1.5931999999999999</v>
      </c>
      <c r="J64" s="51">
        <v>2.71</v>
      </c>
      <c r="K64" s="51">
        <v>1.3260000000000001</v>
      </c>
      <c r="L64" s="51">
        <v>-3.2616000000000001</v>
      </c>
      <c r="M64" s="51">
        <v>16.39</v>
      </c>
      <c r="N64" s="51">
        <v>-2.976</v>
      </c>
      <c r="O64" s="51">
        <v>-0.63019999999999998</v>
      </c>
      <c r="P64" s="51">
        <v>0.85</v>
      </c>
      <c r="Q64" s="51">
        <v>-0.624</v>
      </c>
    </row>
    <row r="65" spans="1:17" x14ac:dyDescent="0.25">
      <c r="A65" s="80"/>
      <c r="B65" s="59" t="s">
        <v>236</v>
      </c>
      <c r="C65" s="56" t="s">
        <v>237</v>
      </c>
      <c r="D65" s="55">
        <v>35.200000000000003</v>
      </c>
      <c r="E65" s="56" t="s">
        <v>237</v>
      </c>
      <c r="F65" s="56" t="s">
        <v>237</v>
      </c>
      <c r="G65" s="55">
        <v>32.270000000000003</v>
      </c>
      <c r="H65" s="56" t="s">
        <v>237</v>
      </c>
      <c r="I65" s="56" t="s">
        <v>237</v>
      </c>
      <c r="J65" s="55">
        <v>46.82</v>
      </c>
      <c r="K65" s="56" t="s">
        <v>237</v>
      </c>
      <c r="L65" s="56" t="s">
        <v>237</v>
      </c>
      <c r="M65" s="55">
        <v>73.98</v>
      </c>
      <c r="N65" s="56" t="s">
        <v>237</v>
      </c>
      <c r="O65" s="56" t="s">
        <v>237</v>
      </c>
      <c r="P65" s="55">
        <v>22.85</v>
      </c>
      <c r="Q65" s="56" t="s">
        <v>237</v>
      </c>
    </row>
    <row r="66" spans="1:17" x14ac:dyDescent="0.25">
      <c r="A66" s="80" t="s">
        <v>188</v>
      </c>
      <c r="B66" s="58" t="s">
        <v>18</v>
      </c>
      <c r="C66" s="52">
        <v>-1.6075999999999999</v>
      </c>
      <c r="D66" s="52">
        <v>15.42</v>
      </c>
      <c r="E66" s="52">
        <v>-4.742</v>
      </c>
      <c r="F66" s="51">
        <v>0.20910000000000001</v>
      </c>
      <c r="G66" s="51">
        <v>0.49</v>
      </c>
      <c r="H66" s="51">
        <v>0.72299999999999998</v>
      </c>
      <c r="I66" s="51">
        <v>5.67E-2</v>
      </c>
      <c r="J66" s="51">
        <v>0.05</v>
      </c>
      <c r="K66" s="51">
        <v>0.21099999999999999</v>
      </c>
      <c r="L66" s="51">
        <v>0.43780000000000002</v>
      </c>
      <c r="M66" s="51">
        <v>4.13</v>
      </c>
      <c r="N66" s="51">
        <v>1.7809999999999999</v>
      </c>
      <c r="O66" s="51">
        <v>-0.18090000000000001</v>
      </c>
      <c r="P66" s="51">
        <v>0.98</v>
      </c>
      <c r="Q66" s="51">
        <v>-0.79900000000000004</v>
      </c>
    </row>
    <row r="67" spans="1:17" x14ac:dyDescent="0.25">
      <c r="A67" s="80"/>
      <c r="B67" s="58" t="s">
        <v>13</v>
      </c>
      <c r="C67" s="51">
        <v>1.2767999999999999</v>
      </c>
      <c r="D67" s="51">
        <v>5.56</v>
      </c>
      <c r="E67" s="51">
        <v>2.6059999999999999</v>
      </c>
      <c r="F67" s="51">
        <v>0.20150000000000001</v>
      </c>
      <c r="G67" s="51">
        <v>0.26</v>
      </c>
      <c r="H67" s="51">
        <v>0.48199999999999998</v>
      </c>
      <c r="I67" s="51">
        <v>-2.0002</v>
      </c>
      <c r="J67" s="51">
        <v>34.159999999999997</v>
      </c>
      <c r="K67" s="51">
        <v>-5.1360000000000001</v>
      </c>
      <c r="L67" s="51">
        <v>-1.3599999999999999E-2</v>
      </c>
      <c r="M67" s="51">
        <v>0</v>
      </c>
      <c r="N67" s="51">
        <v>-3.7999999999999999E-2</v>
      </c>
      <c r="O67" s="51">
        <v>-8.3000000000000004E-2</v>
      </c>
      <c r="P67" s="51">
        <v>0.12</v>
      </c>
      <c r="Q67" s="51">
        <v>-0.254</v>
      </c>
    </row>
    <row r="68" spans="1:17" x14ac:dyDescent="0.25">
      <c r="A68" s="80"/>
      <c r="B68" s="58" t="s">
        <v>26</v>
      </c>
      <c r="C68" s="51">
        <v>-1.5584</v>
      </c>
      <c r="D68" s="51">
        <v>2.0699999999999998</v>
      </c>
      <c r="E68" s="51">
        <v>-1.4750000000000001</v>
      </c>
      <c r="F68" s="51">
        <v>1.5029999999999999</v>
      </c>
      <c r="G68" s="51">
        <v>3.64</v>
      </c>
      <c r="H68" s="51">
        <v>1.6679999999999999</v>
      </c>
      <c r="I68" s="51">
        <v>-8.2000000000000003E-2</v>
      </c>
      <c r="J68" s="51">
        <v>0.01</v>
      </c>
      <c r="K68" s="51">
        <v>-9.8000000000000004E-2</v>
      </c>
      <c r="L68" s="51">
        <v>8.3299999999999999E-2</v>
      </c>
      <c r="M68" s="51">
        <v>0.02</v>
      </c>
      <c r="N68" s="51">
        <v>0.109</v>
      </c>
      <c r="O68" s="51">
        <v>3.5375999999999999</v>
      </c>
      <c r="P68" s="51">
        <v>53.49</v>
      </c>
      <c r="Q68" s="51">
        <v>5.0119999999999996</v>
      </c>
    </row>
    <row r="69" spans="1:17" x14ac:dyDescent="0.25">
      <c r="A69" s="80"/>
      <c r="B69" s="58" t="s">
        <v>12</v>
      </c>
      <c r="C69" s="52">
        <v>0.97909999999999997</v>
      </c>
      <c r="D69" s="52">
        <v>7.76</v>
      </c>
      <c r="E69" s="52">
        <v>3.6739999999999999</v>
      </c>
      <c r="F69" s="51">
        <v>-0.29949999999999999</v>
      </c>
      <c r="G69" s="51">
        <v>1.37</v>
      </c>
      <c r="H69" s="51">
        <v>-1.3169999999999999</v>
      </c>
      <c r="I69" s="51">
        <v>0.79849999999999999</v>
      </c>
      <c r="J69" s="51">
        <v>12.93</v>
      </c>
      <c r="K69" s="51">
        <v>3.7690000000000001</v>
      </c>
      <c r="L69" s="51">
        <v>-0.41489999999999999</v>
      </c>
      <c r="M69" s="51">
        <v>5.04</v>
      </c>
      <c r="N69" s="51">
        <v>-2.1469999999999998</v>
      </c>
      <c r="O69" s="51">
        <v>1.4E-2</v>
      </c>
      <c r="P69" s="51">
        <v>0.01</v>
      </c>
      <c r="Q69" s="51">
        <v>7.8E-2</v>
      </c>
    </row>
    <row r="70" spans="1:17" x14ac:dyDescent="0.25">
      <c r="A70" s="80"/>
      <c r="B70" s="58" t="s">
        <v>193</v>
      </c>
      <c r="C70" s="51">
        <v>-1.5972999999999999</v>
      </c>
      <c r="D70" s="51">
        <v>2.1800000000000002</v>
      </c>
      <c r="E70" s="51">
        <v>-1.512</v>
      </c>
      <c r="F70" s="51">
        <v>-0.92789999999999995</v>
      </c>
      <c r="G70" s="51">
        <v>1.39</v>
      </c>
      <c r="H70" s="51">
        <v>-1.03</v>
      </c>
      <c r="I70" s="51">
        <v>0.1002</v>
      </c>
      <c r="J70" s="51">
        <v>0.02</v>
      </c>
      <c r="K70" s="51">
        <v>0.11899999999999999</v>
      </c>
      <c r="L70" s="51">
        <v>0.84850000000000003</v>
      </c>
      <c r="M70" s="51">
        <v>2.2200000000000002</v>
      </c>
      <c r="N70" s="51">
        <v>1.1080000000000001</v>
      </c>
      <c r="O70" s="51">
        <v>-2.0716999999999999</v>
      </c>
      <c r="P70" s="51">
        <v>18.350000000000001</v>
      </c>
      <c r="Q70" s="51">
        <v>-2.9350000000000001</v>
      </c>
    </row>
    <row r="71" spans="1:17" x14ac:dyDescent="0.25">
      <c r="A71" s="80"/>
      <c r="B71" s="59" t="s">
        <v>236</v>
      </c>
      <c r="C71" s="56" t="s">
        <v>237</v>
      </c>
      <c r="D71" s="55">
        <v>32.99</v>
      </c>
      <c r="E71" s="56" t="s">
        <v>237</v>
      </c>
      <c r="F71" s="56" t="s">
        <v>237</v>
      </c>
      <c r="G71" s="55">
        <v>7.15</v>
      </c>
      <c r="H71" s="56" t="s">
        <v>237</v>
      </c>
      <c r="I71" s="56" t="s">
        <v>237</v>
      </c>
      <c r="J71" s="55">
        <v>47.17</v>
      </c>
      <c r="K71" s="56" t="s">
        <v>237</v>
      </c>
      <c r="L71" s="56" t="s">
        <v>237</v>
      </c>
      <c r="M71" s="55">
        <v>11.42</v>
      </c>
      <c r="N71" s="56" t="s">
        <v>237</v>
      </c>
      <c r="O71" s="56" t="s">
        <v>237</v>
      </c>
      <c r="P71" s="55">
        <v>72.94</v>
      </c>
      <c r="Q71" s="56" t="s">
        <v>237</v>
      </c>
    </row>
    <row r="73" spans="1:17" ht="18" x14ac:dyDescent="0.25">
      <c r="A73" s="66" t="s">
        <v>313</v>
      </c>
    </row>
    <row r="75" spans="1:17" x14ac:dyDescent="0.25">
      <c r="A75" s="56" t="s">
        <v>239</v>
      </c>
      <c r="B75" s="56" t="s">
        <v>314</v>
      </c>
      <c r="C75" s="56" t="s">
        <v>315</v>
      </c>
      <c r="D75" s="56" t="s">
        <v>240</v>
      </c>
      <c r="E75" s="56" t="s">
        <v>241</v>
      </c>
      <c r="F75" s="56" t="s">
        <v>242</v>
      </c>
      <c r="G75" s="56" t="s">
        <v>243</v>
      </c>
      <c r="H75" s="56" t="s">
        <v>244</v>
      </c>
    </row>
    <row r="76" spans="1:17" x14ac:dyDescent="0.25">
      <c r="A76" s="60" t="s">
        <v>2</v>
      </c>
      <c r="B76" s="61">
        <v>36.288888999999998</v>
      </c>
      <c r="C76" s="61">
        <v>5.9202940000000002</v>
      </c>
      <c r="D76" s="51">
        <v>0.30194100000000001</v>
      </c>
      <c r="E76" s="51">
        <v>0.43460900000000002</v>
      </c>
      <c r="F76" s="51">
        <v>0.22001599999999999</v>
      </c>
      <c r="G76" s="51">
        <v>0.16600100000000001</v>
      </c>
      <c r="H76" s="51">
        <v>-0.13164699999999999</v>
      </c>
    </row>
    <row r="77" spans="1:17" x14ac:dyDescent="0.25">
      <c r="A77" s="60" t="s">
        <v>316</v>
      </c>
      <c r="B77" s="61">
        <v>0.77777799999999997</v>
      </c>
      <c r="C77" s="61">
        <v>0.88191699999999995</v>
      </c>
      <c r="D77" s="51">
        <v>-4.6588999999999998E-2</v>
      </c>
      <c r="E77" s="51">
        <v>-0.27741700000000002</v>
      </c>
      <c r="F77" s="51">
        <v>5.108E-2</v>
      </c>
      <c r="G77" s="51">
        <v>1.4819000000000001E-2</v>
      </c>
      <c r="H77" s="51">
        <v>-6.9320000000000007E-2</v>
      </c>
    </row>
    <row r="78" spans="1:17" x14ac:dyDescent="0.25">
      <c r="A78" s="60" t="s">
        <v>317</v>
      </c>
      <c r="B78" s="61">
        <v>0.222222</v>
      </c>
      <c r="C78" s="61">
        <v>0.47140500000000002</v>
      </c>
      <c r="D78" s="51">
        <v>8.7161000000000002E-2</v>
      </c>
      <c r="E78" s="51">
        <v>0.51899899999999999</v>
      </c>
      <c r="F78" s="51">
        <v>-9.5561999999999994E-2</v>
      </c>
      <c r="G78" s="51">
        <v>-2.7723999999999999E-2</v>
      </c>
      <c r="H78" s="51">
        <v>0.129686</v>
      </c>
    </row>
    <row r="79" spans="1:17" x14ac:dyDescent="0.25">
      <c r="A79" s="60" t="s">
        <v>166</v>
      </c>
      <c r="B79" s="61">
        <v>5.7995559999999999</v>
      </c>
      <c r="C79" s="61">
        <v>2.5768800000000001</v>
      </c>
      <c r="D79" s="51">
        <v>0.46606799999999998</v>
      </c>
      <c r="E79" s="51">
        <v>-0.265739</v>
      </c>
      <c r="F79" s="51">
        <v>-1.9699999999999999E-4</v>
      </c>
      <c r="G79" s="51">
        <v>0.342833</v>
      </c>
      <c r="H79" s="51">
        <v>5.6013E-2</v>
      </c>
    </row>
    <row r="80" spans="1:17" x14ac:dyDescent="0.25">
      <c r="A80" s="60" t="s">
        <v>318</v>
      </c>
      <c r="B80" s="61">
        <v>0.51111099999999998</v>
      </c>
      <c r="C80" s="61">
        <v>0.71492</v>
      </c>
      <c r="D80" s="51">
        <v>-0.39253399999999999</v>
      </c>
      <c r="E80" s="51">
        <v>4.4448000000000001E-2</v>
      </c>
      <c r="F80" s="51">
        <v>5.4623999999999999E-2</v>
      </c>
      <c r="G80" s="51">
        <v>0.22622300000000001</v>
      </c>
      <c r="H80" s="51">
        <v>-3.581E-3</v>
      </c>
    </row>
    <row r="81" spans="1:8" x14ac:dyDescent="0.25">
      <c r="A81" s="60" t="s">
        <v>319</v>
      </c>
      <c r="B81" s="61">
        <v>0.17777799999999999</v>
      </c>
      <c r="C81" s="61">
        <v>0.42163699999999998</v>
      </c>
      <c r="D81" s="51">
        <v>0.18049399999999999</v>
      </c>
      <c r="E81" s="51">
        <v>0.19390399999999999</v>
      </c>
      <c r="F81" s="51">
        <v>-0.14293900000000001</v>
      </c>
      <c r="G81" s="51">
        <v>-0.46553299999999997</v>
      </c>
      <c r="H81" s="51">
        <v>-0.26103199999999999</v>
      </c>
    </row>
    <row r="82" spans="1:8" ht="24" x14ac:dyDescent="0.25">
      <c r="A82" s="60" t="s">
        <v>320</v>
      </c>
      <c r="B82" s="61">
        <v>0.111111</v>
      </c>
      <c r="C82" s="61">
        <v>0.33333299999999999</v>
      </c>
      <c r="D82" s="51">
        <v>0.200991</v>
      </c>
      <c r="E82" s="51">
        <v>-0.43347200000000002</v>
      </c>
      <c r="F82" s="51">
        <v>0.109511</v>
      </c>
      <c r="G82" s="51">
        <v>5.2069999999999998E-2</v>
      </c>
      <c r="H82" s="51">
        <v>0.338339</v>
      </c>
    </row>
    <row r="83" spans="1:8" x14ac:dyDescent="0.25">
      <c r="A83" s="60" t="s">
        <v>321</v>
      </c>
      <c r="B83" s="61">
        <v>0.111111</v>
      </c>
      <c r="C83" s="61">
        <v>0.33333299999999999</v>
      </c>
      <c r="D83" s="51">
        <v>0.32987</v>
      </c>
      <c r="E83" s="51">
        <v>0.125468</v>
      </c>
      <c r="F83" s="51">
        <v>-7.0676000000000003E-2</v>
      </c>
      <c r="G83" s="51">
        <v>0.46331699999999998</v>
      </c>
      <c r="H83" s="51">
        <v>-9.0267E-2</v>
      </c>
    </row>
    <row r="84" spans="1:8" x14ac:dyDescent="0.25">
      <c r="A84" s="60" t="s">
        <v>322</v>
      </c>
      <c r="B84" s="61">
        <v>4.4443999999999997E-2</v>
      </c>
      <c r="C84" s="61">
        <v>0.21081900000000001</v>
      </c>
      <c r="D84" s="51">
        <v>0.126717</v>
      </c>
      <c r="E84" s="51">
        <v>0.17145299999999999</v>
      </c>
      <c r="F84" s="51">
        <v>0.31220300000000001</v>
      </c>
      <c r="G84" s="51">
        <v>-0.21784800000000001</v>
      </c>
      <c r="H84" s="51">
        <v>0.12352</v>
      </c>
    </row>
    <row r="85" spans="1:8" x14ac:dyDescent="0.25">
      <c r="A85" s="60" t="s">
        <v>323</v>
      </c>
      <c r="B85" s="61">
        <v>2.2221999999999999E-2</v>
      </c>
      <c r="C85" s="61">
        <v>0.14907100000000001</v>
      </c>
      <c r="D85" s="51">
        <v>1.317E-3</v>
      </c>
      <c r="E85" s="51">
        <v>-0.17134099999999999</v>
      </c>
      <c r="F85" s="51">
        <v>-0.55062999999999995</v>
      </c>
      <c r="G85" s="51">
        <v>-0.207731</v>
      </c>
      <c r="H85" s="51">
        <v>0.118227</v>
      </c>
    </row>
    <row r="86" spans="1:8" x14ac:dyDescent="0.25">
      <c r="A86" s="60" t="s">
        <v>324</v>
      </c>
      <c r="B86" s="61">
        <v>2.2221999999999999E-2</v>
      </c>
      <c r="C86" s="61">
        <v>0.14907100000000001</v>
      </c>
      <c r="D86" s="51">
        <v>4.4510000000000001E-3</v>
      </c>
      <c r="E86" s="51">
        <v>-0.14402100000000001</v>
      </c>
      <c r="F86" s="51">
        <v>0.16459599999999999</v>
      </c>
      <c r="G86" s="51">
        <v>-0.40482800000000002</v>
      </c>
      <c r="H86" s="51">
        <v>-9.2133000000000007E-2</v>
      </c>
    </row>
    <row r="87" spans="1:8" ht="24" x14ac:dyDescent="0.25">
      <c r="A87" s="60" t="s">
        <v>325</v>
      </c>
      <c r="B87" s="61">
        <v>0.31111100000000003</v>
      </c>
      <c r="C87" s="61">
        <v>0.55777299999999996</v>
      </c>
      <c r="D87" s="51">
        <v>-0.39270100000000002</v>
      </c>
      <c r="E87" s="51">
        <v>7.0188E-2</v>
      </c>
      <c r="F87" s="51">
        <v>2.1930000000000002E-2</v>
      </c>
      <c r="G87" s="51">
        <v>0.203321</v>
      </c>
      <c r="H87" s="51">
        <v>-9.8976999999999996E-2</v>
      </c>
    </row>
    <row r="88" spans="1:8" ht="24" x14ac:dyDescent="0.25">
      <c r="A88" s="60" t="s">
        <v>326</v>
      </c>
      <c r="B88" s="61">
        <v>0.17777799999999999</v>
      </c>
      <c r="C88" s="61">
        <v>0.42163699999999998</v>
      </c>
      <c r="D88" s="51">
        <v>0.235767</v>
      </c>
      <c r="E88" s="51">
        <v>5.1125999999999998E-2</v>
      </c>
      <c r="F88" s="51">
        <v>-0.58444600000000002</v>
      </c>
      <c r="G88" s="51">
        <v>-4.7850000000000002E-3</v>
      </c>
      <c r="H88" s="51">
        <v>-3.4318000000000001E-2</v>
      </c>
    </row>
    <row r="89" spans="1:8" ht="24" x14ac:dyDescent="0.25">
      <c r="A89" s="60" t="s">
        <v>327</v>
      </c>
      <c r="B89" s="61">
        <v>4.4443999999999997E-2</v>
      </c>
      <c r="C89" s="61">
        <v>0.21081900000000001</v>
      </c>
      <c r="D89" s="51">
        <v>-0.14388300000000001</v>
      </c>
      <c r="E89" s="51">
        <v>0.19067600000000001</v>
      </c>
      <c r="F89" s="51">
        <v>-1.1975E-2</v>
      </c>
      <c r="G89" s="51">
        <v>1.4615E-2</v>
      </c>
      <c r="H89" s="51">
        <v>0.73137300000000005</v>
      </c>
    </row>
    <row r="90" spans="1:8" x14ac:dyDescent="0.25">
      <c r="A90" s="60" t="s">
        <v>328</v>
      </c>
      <c r="B90" s="61">
        <v>0.42222199999999999</v>
      </c>
      <c r="C90" s="61">
        <v>0.64978599999999997</v>
      </c>
      <c r="D90" s="51">
        <v>0.27863900000000003</v>
      </c>
      <c r="E90" s="51">
        <v>-0.117094</v>
      </c>
      <c r="F90" s="51">
        <v>0.35955199999999998</v>
      </c>
      <c r="G90" s="51">
        <v>-0.22448799999999999</v>
      </c>
      <c r="H90" s="51">
        <v>8.9040000000000005E-3</v>
      </c>
    </row>
    <row r="91" spans="1:8" x14ac:dyDescent="0.25">
      <c r="A91" s="60" t="s">
        <v>329</v>
      </c>
      <c r="B91" s="61">
        <v>4.4443999999999997E-2</v>
      </c>
      <c r="C91" s="61">
        <v>0.21081900000000001</v>
      </c>
      <c r="D91" s="51">
        <v>-0.147482</v>
      </c>
      <c r="E91" s="51">
        <v>-0.11772100000000001</v>
      </c>
      <c r="F91" s="51">
        <v>1.4633E-2</v>
      </c>
      <c r="G91" s="51">
        <v>0.14893500000000001</v>
      </c>
      <c r="H91" s="51">
        <v>-0.42831399999999997</v>
      </c>
    </row>
    <row r="94" spans="1:8" x14ac:dyDescent="0.25">
      <c r="A94" s="50" t="s">
        <v>330</v>
      </c>
    </row>
    <row r="95" spans="1:8" x14ac:dyDescent="0.25">
      <c r="A95" s="50" t="s">
        <v>331</v>
      </c>
    </row>
  </sheetData>
  <mergeCells count="15">
    <mergeCell ref="B33:D33"/>
    <mergeCell ref="E33:G33"/>
    <mergeCell ref="H33:J33"/>
    <mergeCell ref="K33:M33"/>
    <mergeCell ref="N33:P33"/>
    <mergeCell ref="O53:Q53"/>
    <mergeCell ref="A54:B54"/>
    <mergeCell ref="A55:A57"/>
    <mergeCell ref="A58:A65"/>
    <mergeCell ref="A66:A71"/>
    <mergeCell ref="A53:B53"/>
    <mergeCell ref="C53:E53"/>
    <mergeCell ref="F53:H53"/>
    <mergeCell ref="I53:K53"/>
    <mergeCell ref="L53:N5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6"/>
  <sheetViews>
    <sheetView showGridLines="0" topLeftCell="D13" zoomScale="110" zoomScaleNormal="110" workbookViewId="0">
      <selection activeCell="P16" sqref="P16"/>
    </sheetView>
  </sheetViews>
  <sheetFormatPr baseColWidth="10" defaultColWidth="11.42578125" defaultRowHeight="15" x14ac:dyDescent="0.25"/>
  <cols>
    <col min="2" max="2" width="15" customWidth="1"/>
    <col min="3" max="4" width="11.42578125" style="3"/>
    <col min="5" max="5" width="16.7109375" customWidth="1"/>
    <col min="8" max="8" width="13.28515625" bestFit="1" customWidth="1"/>
  </cols>
  <sheetData>
    <row r="2" spans="2:14" x14ac:dyDescent="0.25">
      <c r="B2" s="6" t="s">
        <v>162</v>
      </c>
      <c r="C2" s="5" t="s">
        <v>149</v>
      </c>
      <c r="D2" s="5" t="s">
        <v>150</v>
      </c>
      <c r="E2" t="s">
        <v>8</v>
      </c>
      <c r="H2" s="73" t="s">
        <v>8</v>
      </c>
      <c r="I2" s="74" t="s">
        <v>163</v>
      </c>
      <c r="J2" s="74" t="s">
        <v>164</v>
      </c>
    </row>
    <row r="3" spans="2:14" x14ac:dyDescent="0.25">
      <c r="B3" t="s">
        <v>17</v>
      </c>
      <c r="C3" s="3">
        <f>COUNTIF(data_brutes!$J$2:$J$54,Analyse1!B3)</f>
        <v>15</v>
      </c>
      <c r="D3" s="7">
        <f t="shared" ref="D3:D14" si="0">C3/SUM($C$3:$C$14)</f>
        <v>0.28301886792452829</v>
      </c>
      <c r="E3" t="s">
        <v>151</v>
      </c>
      <c r="H3" s="75" t="s">
        <v>151</v>
      </c>
      <c r="I3" s="18">
        <f>C3+C4</f>
        <v>30</v>
      </c>
      <c r="J3" s="26">
        <f>I3/SUM($I$3:$I$9)</f>
        <v>0.56603773584905659</v>
      </c>
      <c r="N3" s="8">
        <f>1/40</f>
        <v>2.5000000000000001E-2</v>
      </c>
    </row>
    <row r="4" spans="2:14" x14ac:dyDescent="0.25">
      <c r="B4" t="s">
        <v>25</v>
      </c>
      <c r="C4" s="3">
        <f>COUNTIF(data_brutes!$J$2:$J$54,Analyse1!B4)</f>
        <v>15</v>
      </c>
      <c r="D4" s="7">
        <f t="shared" si="0"/>
        <v>0.28301886792452829</v>
      </c>
      <c r="E4" t="s">
        <v>151</v>
      </c>
      <c r="H4" s="75" t="s">
        <v>152</v>
      </c>
      <c r="I4" s="18">
        <f>C6+C5</f>
        <v>5</v>
      </c>
      <c r="J4" s="26">
        <f t="shared" ref="J4:J9" si="1">I4/SUM($I$3:$I$9)</f>
        <v>9.4339622641509441E-2</v>
      </c>
    </row>
    <row r="5" spans="2:14" x14ac:dyDescent="0.25">
      <c r="B5" t="s">
        <v>55</v>
      </c>
      <c r="C5" s="3">
        <f>COUNTIF(data_brutes!$J$2:$J$54,Analyse1!B5)</f>
        <v>3</v>
      </c>
      <c r="D5" s="7">
        <f t="shared" si="0"/>
        <v>5.6603773584905662E-2</v>
      </c>
      <c r="E5" t="s">
        <v>152</v>
      </c>
      <c r="H5" s="75" t="s">
        <v>153</v>
      </c>
      <c r="I5" s="18">
        <f>C7+C8</f>
        <v>1</v>
      </c>
      <c r="J5" s="26">
        <f t="shared" si="1"/>
        <v>1.8867924528301886E-2</v>
      </c>
    </row>
    <row r="6" spans="2:14" x14ac:dyDescent="0.25">
      <c r="B6" t="s">
        <v>127</v>
      </c>
      <c r="C6" s="3">
        <f>COUNTIF(data_brutes!$J$2:$J$54,Analyse1!B6)</f>
        <v>2</v>
      </c>
      <c r="D6" s="7">
        <f t="shared" si="0"/>
        <v>3.7735849056603772E-2</v>
      </c>
      <c r="E6" t="s">
        <v>152</v>
      </c>
      <c r="H6" s="75" t="s">
        <v>154</v>
      </c>
      <c r="I6" s="18">
        <f>C10+C9</f>
        <v>9</v>
      </c>
      <c r="J6" s="26">
        <f t="shared" si="1"/>
        <v>0.16981132075471697</v>
      </c>
    </row>
    <row r="7" spans="2:14" x14ac:dyDescent="0.25">
      <c r="B7" t="s">
        <v>155</v>
      </c>
      <c r="C7" s="3">
        <f>COUNTIF(data_brutes!$J$2:$J$54,Analyse1!B7)</f>
        <v>0</v>
      </c>
      <c r="D7" s="7">
        <f t="shared" si="0"/>
        <v>0</v>
      </c>
      <c r="E7" t="s">
        <v>153</v>
      </c>
      <c r="H7" s="75" t="s">
        <v>156</v>
      </c>
      <c r="I7" s="18">
        <f>C11+C12</f>
        <v>2</v>
      </c>
      <c r="J7" s="26">
        <f t="shared" si="1"/>
        <v>3.7735849056603772E-2</v>
      </c>
    </row>
    <row r="8" spans="2:14" x14ac:dyDescent="0.25">
      <c r="B8" t="s">
        <v>125</v>
      </c>
      <c r="C8" s="3">
        <f>COUNTIF(data_brutes!$J$2:$J$54,Analyse1!B8)</f>
        <v>1</v>
      </c>
      <c r="D8" s="7">
        <f t="shared" si="0"/>
        <v>1.8867924528301886E-2</v>
      </c>
      <c r="E8" t="s">
        <v>153</v>
      </c>
      <c r="H8" s="75" t="s">
        <v>157</v>
      </c>
      <c r="I8" s="18">
        <f>C13</f>
        <v>5</v>
      </c>
      <c r="J8" s="26">
        <f t="shared" si="1"/>
        <v>9.4339622641509441E-2</v>
      </c>
    </row>
    <row r="9" spans="2:14" x14ac:dyDescent="0.25">
      <c r="B9" t="s">
        <v>21</v>
      </c>
      <c r="C9" s="3">
        <f>COUNTIF(data_brutes!$J$2:$J$54,Analyse1!B9)</f>
        <v>8</v>
      </c>
      <c r="D9" s="7">
        <f t="shared" si="0"/>
        <v>0.15094339622641509</v>
      </c>
      <c r="E9" t="s">
        <v>154</v>
      </c>
      <c r="H9" s="75" t="s">
        <v>161</v>
      </c>
      <c r="I9" s="18">
        <f>C14</f>
        <v>1</v>
      </c>
      <c r="J9" s="26">
        <f t="shared" si="1"/>
        <v>1.8867924528301886E-2</v>
      </c>
    </row>
    <row r="10" spans="2:14" x14ac:dyDescent="0.25">
      <c r="B10" t="s">
        <v>106</v>
      </c>
      <c r="C10" s="3">
        <f>COUNTIF(data_brutes!$J$2:$J$54,Analyse1!B10)</f>
        <v>1</v>
      </c>
      <c r="D10" s="7">
        <f t="shared" si="0"/>
        <v>1.8867924528301886E-2</v>
      </c>
      <c r="E10" t="s">
        <v>154</v>
      </c>
      <c r="H10" s="76" t="s">
        <v>350</v>
      </c>
      <c r="I10" s="18">
        <f>SUM(I3:I9)</f>
        <v>53</v>
      </c>
      <c r="J10" s="3"/>
    </row>
    <row r="11" spans="2:14" x14ac:dyDescent="0.25">
      <c r="B11" t="s">
        <v>92</v>
      </c>
      <c r="C11" s="3">
        <f>COUNTIF(data_brutes!$J$2:$J$54,Analyse1!B11)</f>
        <v>1</v>
      </c>
      <c r="D11" s="7">
        <f t="shared" si="0"/>
        <v>1.8867924528301886E-2</v>
      </c>
      <c r="E11" t="s">
        <v>156</v>
      </c>
    </row>
    <row r="12" spans="2:14" x14ac:dyDescent="0.25">
      <c r="B12" t="s">
        <v>74</v>
      </c>
      <c r="C12" s="3">
        <f>COUNTIF(data_brutes!$J$2:$J$54,Analyse1!B12)</f>
        <v>1</v>
      </c>
      <c r="D12" s="7">
        <f t="shared" si="0"/>
        <v>1.8867924528301886E-2</v>
      </c>
      <c r="E12" t="s">
        <v>156</v>
      </c>
    </row>
    <row r="13" spans="2:14" x14ac:dyDescent="0.25">
      <c r="B13" t="s">
        <v>51</v>
      </c>
      <c r="C13" s="3">
        <f>COUNTIF(data_brutes!$J$2:$J$54,Analyse1!B13)</f>
        <v>5</v>
      </c>
      <c r="D13" s="7">
        <f t="shared" si="0"/>
        <v>9.4339622641509441E-2</v>
      </c>
      <c r="E13" t="s">
        <v>157</v>
      </c>
    </row>
    <row r="14" spans="2:14" x14ac:dyDescent="0.25">
      <c r="B14" t="s">
        <v>102</v>
      </c>
      <c r="C14" s="3">
        <f>COUNTIF(data_brutes!$J$2:$J$54,Analyse1!B14)</f>
        <v>1</v>
      </c>
      <c r="D14" s="7">
        <f t="shared" si="0"/>
        <v>1.8867924528301886E-2</v>
      </c>
      <c r="E14" t="s">
        <v>161</v>
      </c>
    </row>
    <row r="19" spans="2:3" x14ac:dyDescent="0.25">
      <c r="B19" t="s">
        <v>2</v>
      </c>
    </row>
    <row r="20" spans="2:3" x14ac:dyDescent="0.25">
      <c r="B20">
        <f ca="1">MIN((tblData[Age]))</f>
        <v>24</v>
      </c>
      <c r="C20" s="3">
        <f ca="1">COUNTIF(tblData[Age],B20)</f>
        <v>3</v>
      </c>
    </row>
    <row r="21" spans="2:3" x14ac:dyDescent="0.25">
      <c r="B21">
        <f ca="1">B20+1</f>
        <v>25</v>
      </c>
      <c r="C21" s="3">
        <f ca="1">COUNTIF(tblData[Age],B21)</f>
        <v>1</v>
      </c>
    </row>
    <row r="22" spans="2:3" x14ac:dyDescent="0.25">
      <c r="B22">
        <f t="shared" ref="B22:B46" ca="1" si="2">B21+1</f>
        <v>26</v>
      </c>
      <c r="C22" s="3">
        <f ca="1">COUNTIF(tblData[Age],B22)</f>
        <v>2</v>
      </c>
    </row>
    <row r="23" spans="2:3" x14ac:dyDescent="0.25">
      <c r="B23">
        <f t="shared" ca="1" si="2"/>
        <v>27</v>
      </c>
      <c r="C23" s="3">
        <f ca="1">COUNTIF(tblData[Age],B23)</f>
        <v>0</v>
      </c>
    </row>
    <row r="24" spans="2:3" x14ac:dyDescent="0.25">
      <c r="B24">
        <f t="shared" ca="1" si="2"/>
        <v>28</v>
      </c>
      <c r="C24" s="3">
        <f ca="1">COUNTIF(tblData[Age],B24)</f>
        <v>3</v>
      </c>
    </row>
    <row r="25" spans="2:3" x14ac:dyDescent="0.25">
      <c r="B25">
        <f t="shared" ca="1" si="2"/>
        <v>29</v>
      </c>
      <c r="C25" s="3">
        <f ca="1">COUNTIF(tblData[Age],B25)</f>
        <v>1</v>
      </c>
    </row>
    <row r="26" spans="2:3" x14ac:dyDescent="0.25">
      <c r="B26">
        <f t="shared" ca="1" si="2"/>
        <v>30</v>
      </c>
      <c r="C26" s="3">
        <f ca="1">COUNTIF(tblData[Age],B26)</f>
        <v>4</v>
      </c>
    </row>
    <row r="27" spans="2:3" x14ac:dyDescent="0.25">
      <c r="B27">
        <f t="shared" ca="1" si="2"/>
        <v>31</v>
      </c>
      <c r="C27" s="3">
        <f ca="1">COUNTIF(tblData[Age],B27)</f>
        <v>2</v>
      </c>
    </row>
    <row r="28" spans="2:3" x14ac:dyDescent="0.25">
      <c r="B28">
        <f t="shared" ca="1" si="2"/>
        <v>32</v>
      </c>
      <c r="C28" s="3">
        <f ca="1">COUNTIF(tblData[Age],B28)</f>
        <v>1</v>
      </c>
    </row>
    <row r="29" spans="2:3" x14ac:dyDescent="0.25">
      <c r="B29">
        <f t="shared" ca="1" si="2"/>
        <v>33</v>
      </c>
      <c r="C29" s="3">
        <f ca="1">COUNTIF(tblData[Age],B29)</f>
        <v>3</v>
      </c>
    </row>
    <row r="30" spans="2:3" x14ac:dyDescent="0.25">
      <c r="B30">
        <f t="shared" ca="1" si="2"/>
        <v>34</v>
      </c>
      <c r="C30" s="3">
        <f ca="1">COUNTIF(tblData[Age],B30)</f>
        <v>1</v>
      </c>
    </row>
    <row r="31" spans="2:3" x14ac:dyDescent="0.25">
      <c r="B31">
        <f t="shared" ca="1" si="2"/>
        <v>35</v>
      </c>
      <c r="C31" s="3">
        <f ca="1">COUNTIF(tblData[Age],B31)</f>
        <v>3</v>
      </c>
    </row>
    <row r="32" spans="2:3" x14ac:dyDescent="0.25">
      <c r="B32">
        <f t="shared" ca="1" si="2"/>
        <v>36</v>
      </c>
      <c r="C32" s="3">
        <f ca="1">COUNTIF(tblData[Age],B32)</f>
        <v>2</v>
      </c>
    </row>
    <row r="33" spans="2:3" x14ac:dyDescent="0.25">
      <c r="B33">
        <f t="shared" ca="1" si="2"/>
        <v>37</v>
      </c>
      <c r="C33" s="3">
        <f ca="1">COUNTIF(tblData[Age],B33)</f>
        <v>5</v>
      </c>
    </row>
    <row r="34" spans="2:3" x14ac:dyDescent="0.25">
      <c r="B34">
        <f t="shared" ca="1" si="2"/>
        <v>38</v>
      </c>
      <c r="C34" s="3">
        <f ca="1">COUNTIF(tblData[Age],B34)</f>
        <v>4</v>
      </c>
    </row>
    <row r="35" spans="2:3" x14ac:dyDescent="0.25">
      <c r="B35">
        <f t="shared" ca="1" si="2"/>
        <v>39</v>
      </c>
      <c r="C35" s="3">
        <f ca="1">COUNTIF(tblData[Age],B35)</f>
        <v>1</v>
      </c>
    </row>
    <row r="36" spans="2:3" x14ac:dyDescent="0.25">
      <c r="B36">
        <f t="shared" ca="1" si="2"/>
        <v>40</v>
      </c>
      <c r="C36" s="3">
        <f ca="1">COUNTIF(tblData[Age],B36)</f>
        <v>6</v>
      </c>
    </row>
    <row r="37" spans="2:3" x14ac:dyDescent="0.25">
      <c r="B37">
        <f t="shared" ca="1" si="2"/>
        <v>41</v>
      </c>
      <c r="C37" s="3">
        <f ca="1">COUNTIF(tblData[Age],B37)</f>
        <v>2</v>
      </c>
    </row>
    <row r="38" spans="2:3" x14ac:dyDescent="0.25">
      <c r="B38">
        <f t="shared" ca="1" si="2"/>
        <v>42</v>
      </c>
      <c r="C38" s="3">
        <f ca="1">COUNTIF(tblData[Age],B38)</f>
        <v>1</v>
      </c>
    </row>
    <row r="39" spans="2:3" x14ac:dyDescent="0.25">
      <c r="B39">
        <f t="shared" ca="1" si="2"/>
        <v>43</v>
      </c>
      <c r="C39" s="3">
        <f ca="1">COUNTIF(tblData[Age],B39)</f>
        <v>3</v>
      </c>
    </row>
    <row r="40" spans="2:3" x14ac:dyDescent="0.25">
      <c r="B40">
        <f t="shared" ca="1" si="2"/>
        <v>44</v>
      </c>
      <c r="C40" s="3">
        <f ca="1">COUNTIF(tblData[Age],B40)</f>
        <v>2</v>
      </c>
    </row>
    <row r="41" spans="2:3" x14ac:dyDescent="0.25">
      <c r="B41">
        <f t="shared" ca="1" si="2"/>
        <v>45</v>
      </c>
      <c r="C41" s="3">
        <f ca="1">COUNTIF(tblData[Age],B41)</f>
        <v>1</v>
      </c>
    </row>
    <row r="42" spans="2:3" x14ac:dyDescent="0.25">
      <c r="B42">
        <f t="shared" ca="1" si="2"/>
        <v>46</v>
      </c>
      <c r="C42" s="3">
        <f ca="1">COUNTIF(tblData[Age],B42)</f>
        <v>0</v>
      </c>
    </row>
    <row r="43" spans="2:3" x14ac:dyDescent="0.25">
      <c r="B43">
        <f t="shared" ca="1" si="2"/>
        <v>47</v>
      </c>
      <c r="C43" s="3">
        <f ca="1">COUNTIF(tblData[Age],B43)</f>
        <v>1</v>
      </c>
    </row>
    <row r="44" spans="2:3" x14ac:dyDescent="0.25">
      <c r="B44">
        <f t="shared" ca="1" si="2"/>
        <v>48</v>
      </c>
      <c r="C44" s="3">
        <f ca="1">COUNTIF(tblData[Age],B44)</f>
        <v>0</v>
      </c>
    </row>
    <row r="45" spans="2:3" x14ac:dyDescent="0.25">
      <c r="B45">
        <f t="shared" ca="1" si="2"/>
        <v>49</v>
      </c>
      <c r="C45" s="3">
        <f ca="1">COUNTIF(tblData[Age],B45)</f>
        <v>0</v>
      </c>
    </row>
    <row r="46" spans="2:3" x14ac:dyDescent="0.25">
      <c r="B46">
        <f t="shared" ca="1" si="2"/>
        <v>50</v>
      </c>
      <c r="C46" s="3">
        <f ca="1">COUNTIF(tblData[Age],B46)</f>
        <v>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AF02-BEC9-4329-9B67-52C8F751D4DD}">
  <sheetPr>
    <outlinePr summaryBelow="0" summaryRight="0"/>
  </sheetPr>
  <dimension ref="B1:G33"/>
  <sheetViews>
    <sheetView showGridLines="0" zoomScale="90" zoomScaleNormal="90" workbookViewId="0">
      <selection activeCell="AD30" sqref="AD30"/>
    </sheetView>
  </sheetViews>
  <sheetFormatPr baseColWidth="10" defaultColWidth="9.140625" defaultRowHeight="15" outlineLevelCol="1" x14ac:dyDescent="0.25"/>
  <cols>
    <col min="3" max="3" width="9.140625" style="3" collapsed="1"/>
    <col min="4" max="4" width="0" style="3" hidden="1" customWidth="1" outlineLevel="1"/>
    <col min="6" max="6" width="9.140625" collapsed="1"/>
    <col min="7" max="7" width="10.42578125" style="3" hidden="1" customWidth="1" outlineLevel="1"/>
  </cols>
  <sheetData>
    <row r="1" spans="2:7" x14ac:dyDescent="0.25">
      <c r="C1" s="3" t="s">
        <v>151</v>
      </c>
      <c r="F1" s="3" t="s">
        <v>158</v>
      </c>
    </row>
    <row r="2" spans="2:7" x14ac:dyDescent="0.25">
      <c r="B2" t="s">
        <v>159</v>
      </c>
      <c r="C2" s="12">
        <f>AVERAGE(C4:C33)</f>
        <v>4.4899999999999993</v>
      </c>
      <c r="D2" s="12"/>
      <c r="E2" s="13"/>
      <c r="F2" s="12">
        <f>AVERAGE(F4:F26)</f>
        <v>6.8078260869565215</v>
      </c>
    </row>
    <row r="3" spans="2:7" x14ac:dyDescent="0.25">
      <c r="G3" s="3">
        <v>2</v>
      </c>
    </row>
    <row r="4" spans="2:7" x14ac:dyDescent="0.25">
      <c r="C4" s="11">
        <v>4.2</v>
      </c>
      <c r="D4" s="3">
        <v>1</v>
      </c>
      <c r="F4" s="11">
        <v>3.7</v>
      </c>
      <c r="G4" s="3">
        <v>2</v>
      </c>
    </row>
    <row r="5" spans="2:7" x14ac:dyDescent="0.25">
      <c r="C5" s="11">
        <v>4</v>
      </c>
      <c r="D5" s="3">
        <v>1</v>
      </c>
      <c r="F5" s="11">
        <v>3.5</v>
      </c>
      <c r="G5" s="3">
        <v>2</v>
      </c>
    </row>
    <row r="6" spans="2:7" x14ac:dyDescent="0.25">
      <c r="C6" s="11">
        <v>4.4000000000000004</v>
      </c>
      <c r="D6" s="3">
        <v>1</v>
      </c>
      <c r="F6" s="11">
        <v>8</v>
      </c>
      <c r="G6" s="3">
        <v>2</v>
      </c>
    </row>
    <row r="7" spans="2:7" x14ac:dyDescent="0.25">
      <c r="C7" s="11">
        <v>5</v>
      </c>
      <c r="D7" s="3">
        <v>1</v>
      </c>
      <c r="F7" s="11">
        <v>4.8</v>
      </c>
      <c r="G7" s="3">
        <v>2</v>
      </c>
    </row>
    <row r="8" spans="2:7" x14ac:dyDescent="0.25">
      <c r="C8" s="11">
        <v>4.7</v>
      </c>
      <c r="D8" s="3">
        <v>1</v>
      </c>
      <c r="F8" s="11">
        <v>4.2</v>
      </c>
      <c r="G8" s="3">
        <v>2</v>
      </c>
    </row>
    <row r="9" spans="2:7" x14ac:dyDescent="0.25">
      <c r="C9" s="11">
        <v>3.7</v>
      </c>
      <c r="D9" s="3">
        <v>1</v>
      </c>
      <c r="F9" s="11">
        <v>5.4</v>
      </c>
      <c r="G9" s="3">
        <v>2</v>
      </c>
    </row>
    <row r="10" spans="2:7" x14ac:dyDescent="0.25">
      <c r="C10" s="11">
        <v>6</v>
      </c>
      <c r="D10" s="3">
        <v>1</v>
      </c>
      <c r="F10" s="11">
        <v>4</v>
      </c>
      <c r="G10" s="3">
        <v>2</v>
      </c>
    </row>
    <row r="11" spans="2:7" x14ac:dyDescent="0.25">
      <c r="C11" s="11">
        <v>3.6</v>
      </c>
      <c r="D11" s="3">
        <v>1</v>
      </c>
      <c r="F11" s="11">
        <v>6.1</v>
      </c>
      <c r="G11" s="3">
        <v>2</v>
      </c>
    </row>
    <row r="12" spans="2:7" x14ac:dyDescent="0.25">
      <c r="C12" s="11">
        <v>6.8</v>
      </c>
      <c r="D12" s="3">
        <v>1</v>
      </c>
      <c r="F12" s="11">
        <v>10</v>
      </c>
      <c r="G12" s="3">
        <v>2</v>
      </c>
    </row>
    <row r="13" spans="2:7" x14ac:dyDescent="0.25">
      <c r="C13" s="11">
        <v>4.8</v>
      </c>
      <c r="D13" s="3">
        <v>1</v>
      </c>
      <c r="F13" s="11">
        <v>8</v>
      </c>
      <c r="G13" s="3">
        <v>2</v>
      </c>
    </row>
    <row r="14" spans="2:7" x14ac:dyDescent="0.25">
      <c r="C14" s="11">
        <v>3.5</v>
      </c>
      <c r="D14" s="3">
        <v>1</v>
      </c>
      <c r="F14" s="11">
        <v>13</v>
      </c>
      <c r="G14" s="3">
        <v>2</v>
      </c>
    </row>
    <row r="15" spans="2:7" x14ac:dyDescent="0.25">
      <c r="C15" s="11">
        <v>5.2</v>
      </c>
      <c r="D15" s="3">
        <v>1</v>
      </c>
      <c r="F15" s="11">
        <v>5.4</v>
      </c>
      <c r="G15" s="3">
        <v>2</v>
      </c>
    </row>
    <row r="16" spans="2:7" x14ac:dyDescent="0.25">
      <c r="C16" s="11">
        <v>3.9</v>
      </c>
      <c r="D16" s="3">
        <v>1</v>
      </c>
      <c r="F16" s="11">
        <v>4</v>
      </c>
      <c r="G16" s="3">
        <v>2</v>
      </c>
    </row>
    <row r="17" spans="3:7" x14ac:dyDescent="0.25">
      <c r="C17" s="11">
        <v>5.7</v>
      </c>
      <c r="D17" s="3">
        <v>1</v>
      </c>
      <c r="F17" s="11">
        <v>8.32</v>
      </c>
      <c r="G17" s="3">
        <v>2</v>
      </c>
    </row>
    <row r="18" spans="3:7" x14ac:dyDescent="0.25">
      <c r="C18" s="11">
        <v>3.7</v>
      </c>
      <c r="D18" s="3">
        <v>1</v>
      </c>
      <c r="F18" s="11">
        <v>9</v>
      </c>
      <c r="G18" s="3">
        <v>2</v>
      </c>
    </row>
    <row r="19" spans="3:7" x14ac:dyDescent="0.25">
      <c r="C19" s="11">
        <v>3.6</v>
      </c>
      <c r="D19" s="3">
        <v>1</v>
      </c>
      <c r="F19" s="11">
        <v>10</v>
      </c>
      <c r="G19" s="3">
        <v>2</v>
      </c>
    </row>
    <row r="20" spans="3:7" x14ac:dyDescent="0.25">
      <c r="C20" s="11">
        <v>5.6</v>
      </c>
      <c r="D20" s="3">
        <v>1</v>
      </c>
      <c r="F20" s="11">
        <v>4.8600000000000003</v>
      </c>
      <c r="G20" s="3">
        <v>2</v>
      </c>
    </row>
    <row r="21" spans="3:7" x14ac:dyDescent="0.25">
      <c r="C21" s="11">
        <v>3.7</v>
      </c>
      <c r="D21" s="3">
        <v>1</v>
      </c>
      <c r="F21" s="11">
        <v>5.8</v>
      </c>
      <c r="G21" s="3">
        <v>2</v>
      </c>
    </row>
    <row r="22" spans="3:7" x14ac:dyDescent="0.25">
      <c r="C22" s="11">
        <v>3.7</v>
      </c>
      <c r="D22" s="3">
        <v>1</v>
      </c>
      <c r="F22" s="11">
        <v>3.8</v>
      </c>
      <c r="G22" s="3">
        <v>2</v>
      </c>
    </row>
    <row r="23" spans="3:7" x14ac:dyDescent="0.25">
      <c r="C23" s="11">
        <v>4</v>
      </c>
      <c r="D23" s="3">
        <v>1</v>
      </c>
      <c r="F23" s="11">
        <v>5</v>
      </c>
      <c r="G23" s="3">
        <v>2</v>
      </c>
    </row>
    <row r="24" spans="3:7" x14ac:dyDescent="0.25">
      <c r="C24" s="11">
        <v>3.8</v>
      </c>
      <c r="D24" s="3">
        <v>1</v>
      </c>
      <c r="F24" s="11">
        <v>13</v>
      </c>
      <c r="G24" s="3">
        <v>2</v>
      </c>
    </row>
    <row r="25" spans="3:7" x14ac:dyDescent="0.25">
      <c r="C25" s="11">
        <v>3.5</v>
      </c>
      <c r="D25" s="3">
        <v>1</v>
      </c>
      <c r="F25" s="11">
        <v>10</v>
      </c>
      <c r="G25" s="3">
        <v>2</v>
      </c>
    </row>
    <row r="26" spans="3:7" x14ac:dyDescent="0.25">
      <c r="C26" s="11">
        <v>3.7</v>
      </c>
      <c r="D26" s="3">
        <v>1</v>
      </c>
      <c r="F26" s="11">
        <v>6.7</v>
      </c>
    </row>
    <row r="27" spans="3:7" x14ac:dyDescent="0.25">
      <c r="C27" s="11">
        <v>3.5</v>
      </c>
      <c r="D27" s="3">
        <v>1</v>
      </c>
    </row>
    <row r="28" spans="3:7" x14ac:dyDescent="0.25">
      <c r="C28" s="11">
        <v>4.0999999999999996</v>
      </c>
      <c r="D28" s="3">
        <v>1</v>
      </c>
    </row>
    <row r="29" spans="3:7" x14ac:dyDescent="0.25">
      <c r="C29" s="11">
        <v>3.5</v>
      </c>
      <c r="D29" s="3">
        <v>1</v>
      </c>
    </row>
    <row r="30" spans="3:7" x14ac:dyDescent="0.25">
      <c r="C30" s="11">
        <v>4</v>
      </c>
      <c r="D30" s="3">
        <v>1</v>
      </c>
    </row>
    <row r="31" spans="3:7" x14ac:dyDescent="0.25">
      <c r="C31" s="11">
        <v>11.5</v>
      </c>
      <c r="D31" s="3">
        <v>1</v>
      </c>
    </row>
    <row r="32" spans="3:7" x14ac:dyDescent="0.25">
      <c r="C32" s="11">
        <v>3.6</v>
      </c>
      <c r="D32" s="3">
        <v>1</v>
      </c>
    </row>
    <row r="33" spans="3:4" x14ac:dyDescent="0.25">
      <c r="C33" s="11">
        <v>3.7</v>
      </c>
      <c r="D33" s="3">
        <v>1</v>
      </c>
    </row>
  </sheetData>
  <conditionalFormatting sqref="C4:C33">
    <cfRule type="cellIs" dxfId="1" priority="1" operator="greaterThan">
      <formula>4.5</formula>
    </cfRule>
  </conditionalFormatting>
  <conditionalFormatting sqref="F4:F26">
    <cfRule type="cellIs" dxfId="0" priority="2" operator="lessThan">
      <formula>4.1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Proba</vt:lpstr>
      <vt:lpstr>data_brutes</vt:lpstr>
      <vt:lpstr>data_propres</vt:lpstr>
      <vt:lpstr>Config</vt:lpstr>
      <vt:lpstr>AFDM_indiv</vt:lpstr>
      <vt:lpstr>AFDM_variables</vt:lpstr>
      <vt:lpstr>AFDM_Tanagra</vt:lpstr>
      <vt:lpstr>Analyse1</vt:lpstr>
      <vt:lpstr>Analyse2</vt:lpstr>
      <vt:lpstr>ANOVA</vt:lpstr>
      <vt:lpstr>lstCaryotype</vt:lpstr>
      <vt:lpstr>AFDM_Tanagra!Parameters</vt:lpstr>
      <vt:lpstr>AFDM_Tanagra!Summary</vt:lpstr>
    </vt:vector>
  </TitlesOfParts>
  <Manager/>
  <Company>GHEF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Asma El Afrit Messaoudi</dc:creator>
  <cp:keywords/>
  <dc:description/>
  <cp:lastModifiedBy>Messaoudi Asma</cp:lastModifiedBy>
  <cp:revision/>
  <dcterms:created xsi:type="dcterms:W3CDTF">2024-08-08T11:20:52Z</dcterms:created>
  <dcterms:modified xsi:type="dcterms:W3CDTF">2024-08-30T22:15:26Z</dcterms:modified>
  <cp:category/>
  <cp:contentStatus/>
</cp:coreProperties>
</file>